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19\informe inversion\Informe trimestral\4to trimestre\"/>
    </mc:Choice>
  </mc:AlternateContent>
  <xr:revisionPtr revIDLastSave="0" documentId="13_ncr:1_{2EFBC0EB-3A30-4A64-9DAF-5757814F722C}" xr6:coauthVersionLast="45" xr6:coauthVersionMax="45" xr10:uidLastSave="{00000000-0000-0000-0000-000000000000}"/>
  <bookViews>
    <workbookView xWindow="-120" yWindow="-120" windowWidth="20730" windowHeight="11760" xr2:uid="{010C2101-85BB-4FA3-85E3-607CA70A0459}"/>
  </bookViews>
  <sheets>
    <sheet name="POA 2019" sheetId="2" r:id="rId1"/>
  </sheets>
  <definedNames>
    <definedName name="_xlnm.Print_Area" localSheetId="0">'POA 2019'!$A$1:$Q$29</definedName>
    <definedName name="_xlnm.Print_Titles" localSheetId="0">'POA 2019'!$1:$2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6" i="2" l="1"/>
  <c r="J26" i="2"/>
  <c r="H26" i="2"/>
  <c r="N25" i="2"/>
  <c r="L25" i="2"/>
  <c r="I25" i="2"/>
  <c r="H25" i="2"/>
  <c r="P23" i="2"/>
  <c r="L23" i="2"/>
  <c r="I23" i="2"/>
  <c r="H23" i="2"/>
  <c r="G23" i="2"/>
  <c r="L22" i="2"/>
  <c r="I22" i="2"/>
  <c r="H22" i="2"/>
  <c r="N21" i="2"/>
  <c r="K21" i="2"/>
  <c r="H21" i="2"/>
  <c r="P24" i="2"/>
  <c r="N24" i="2"/>
  <c r="L24" i="2"/>
  <c r="J24" i="2"/>
  <c r="H24" i="2"/>
  <c r="P20" i="2"/>
  <c r="N20" i="2"/>
  <c r="L20" i="2"/>
  <c r="J20" i="2"/>
  <c r="H20" i="2"/>
  <c r="I10" i="2"/>
  <c r="L10" i="2" s="1"/>
  <c r="O10" i="2" s="1"/>
  <c r="Q13" i="2"/>
  <c r="P13" i="2"/>
  <c r="N13" i="2"/>
  <c r="L13" i="2"/>
  <c r="I13" i="2"/>
  <c r="H13" i="2"/>
  <c r="G13" i="2"/>
  <c r="Q12" i="2"/>
  <c r="N12" i="2"/>
  <c r="L12" i="2"/>
  <c r="J12" i="2"/>
  <c r="H12" i="2"/>
  <c r="G12" i="2"/>
  <c r="K11" i="2"/>
  <c r="I11" i="2"/>
  <c r="H11" i="2"/>
  <c r="O9" i="2"/>
  <c r="N9" i="2"/>
  <c r="L9" i="2"/>
  <c r="I9" i="2"/>
  <c r="H9" i="2"/>
  <c r="P8" i="2"/>
  <c r="N8" i="2"/>
  <c r="M8" i="2"/>
  <c r="K8" i="2"/>
  <c r="H8" i="2"/>
  <c r="G8" i="2"/>
  <c r="P7" i="2"/>
  <c r="Q7" i="2" s="1"/>
  <c r="O7" i="2"/>
  <c r="N7" i="2"/>
  <c r="P5" i="2"/>
  <c r="M5" i="2"/>
  <c r="K5" i="2"/>
  <c r="H5" i="2"/>
  <c r="Q6" i="2"/>
  <c r="O6" i="2"/>
  <c r="N6" i="2"/>
  <c r="K6" i="2"/>
  <c r="J6" i="2"/>
  <c r="H6" i="2" l="1"/>
  <c r="G6" i="2"/>
  <c r="F6" i="2"/>
  <c r="K16" i="2"/>
  <c r="J16" i="2"/>
  <c r="I16" i="2"/>
  <c r="H16" i="2"/>
  <c r="G16" i="2"/>
  <c r="F16" i="2"/>
  <c r="N19" i="2"/>
  <c r="O19" i="2"/>
  <c r="P19" i="2" s="1"/>
  <c r="Q19" i="2" s="1"/>
  <c r="M19" i="2"/>
  <c r="L19" i="2"/>
  <c r="M18" i="2"/>
  <c r="J18" i="2"/>
  <c r="O17" i="2"/>
  <c r="M17" i="2"/>
  <c r="K17" i="2"/>
  <c r="I17" i="2"/>
  <c r="G17" i="2"/>
  <c r="H14" i="2"/>
  <c r="H15" i="2"/>
  <c r="G15" i="2"/>
  <c r="F15" i="2"/>
  <c r="F14" i="2"/>
  <c r="G14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M4" i="2"/>
  <c r="N4" i="2" s="1"/>
  <c r="O4" i="2" s="1"/>
  <c r="P4" i="2" s="1"/>
  <c r="Q4" i="2" s="1"/>
  <c r="L4" i="2"/>
  <c r="N3" i="2"/>
  <c r="O3" i="2" s="1"/>
  <c r="P3" i="2" s="1"/>
  <c r="Q3" i="2" s="1"/>
  <c r="M3" i="2"/>
  <c r="L3" i="2"/>
  <c r="R19" i="2" l="1"/>
  <c r="S19" i="2" s="1"/>
  <c r="R17" i="2"/>
  <c r="S17" i="2" s="1"/>
  <c r="R18" i="2" l="1"/>
  <c r="S18" i="2" s="1"/>
  <c r="R16" i="2" l="1"/>
  <c r="S16" i="2" s="1"/>
  <c r="L27" i="2"/>
  <c r="M27" i="2"/>
  <c r="N27" i="2"/>
  <c r="O27" i="2"/>
  <c r="P27" i="2"/>
  <c r="Q27" i="2"/>
  <c r="K27" i="2"/>
  <c r="R4" i="2" l="1"/>
  <c r="S4" i="2" s="1"/>
  <c r="R5" i="2"/>
  <c r="S5" i="2" s="1"/>
  <c r="R6" i="2"/>
  <c r="S6" i="2" s="1"/>
  <c r="R7" i="2"/>
  <c r="S7" i="2" s="1"/>
  <c r="R8" i="2"/>
  <c r="S8" i="2" s="1"/>
  <c r="R9" i="2"/>
  <c r="S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E27" i="2" l="1"/>
  <c r="H27" i="2" l="1"/>
  <c r="J27" i="2"/>
  <c r="I27" i="2"/>
  <c r="G27" i="2"/>
  <c r="F27" i="2"/>
  <c r="R3" i="2"/>
  <c r="S3" i="2" s="1"/>
  <c r="R27" i="2" l="1"/>
  <c r="I28" i="2"/>
  <c r="F28" i="2"/>
  <c r="L28" i="2" l="1"/>
  <c r="O28" i="2"/>
</calcChain>
</file>

<file path=xl/sharedStrings.xml><?xml version="1.0" encoding="utf-8"?>
<sst xmlns="http://schemas.openxmlformats.org/spreadsheetml/2006/main" count="86" uniqueCount="52">
  <si>
    <t>SNIP</t>
  </si>
  <si>
    <t>Proyecto</t>
  </si>
  <si>
    <t>Fuente Financiamiento</t>
  </si>
  <si>
    <t>Monto RD$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</si>
  <si>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</si>
  <si>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</si>
  <si>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</si>
  <si>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</si>
  <si>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</si>
  <si>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</si>
  <si>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FONDO GENERAL</t>
  </si>
  <si>
    <t>CONSTRUCCIÓN PRIMERA ETAPA DEL SUB-SISTEMA DE RECOLECCIÓN Y TRANSMISIÓN DE AGUAS RESIDUALES LA ZURZA, PROVINCIA DE SANTO DOMINGO</t>
  </si>
  <si>
    <t>TOTALES MENSUALES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</si>
  <si>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</si>
  <si>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</si>
  <si>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</si>
  <si>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</si>
  <si>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</si>
  <si>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</si>
  <si>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</si>
  <si>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</si>
  <si>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TRIMESTRE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</si>
  <si>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</si>
  <si>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</si>
  <si>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</si>
  <si>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</si>
  <si>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</si>
  <si>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</si>
  <si>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</si>
  <si>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</si>
  <si>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</si>
  <si>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</si>
  <si>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MEJORAMIENTO DE LAS REDES DE DISTRIBUCION EN EL GSD</t>
  </si>
  <si>
    <t>*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</si>
  <si>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</si>
  <si>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</si>
  <si>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</si>
  <si>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FORTALECIMIENTO SERVICIO ABASTECIMIENTO EN EL D. N. Y STO. DGO. OESTE</t>
  </si>
  <si>
    <t>ID 4668</t>
  </si>
  <si>
    <t>ID 4665</t>
  </si>
  <si>
    <t>ID 4666</t>
  </si>
  <si>
    <t>ID 4663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</si>
  <si>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</si>
  <si>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</si>
  <si>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</si>
  <si>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REPARACIÓN DE VULNERABILIDADES EN SISTEMAS DE PRODUCCIÓN Y ALMACENAMIENTO DE AGUA POTABLE DE LA CAASD</t>
  </si>
  <si>
    <t>ID 4664</t>
  </si>
  <si>
    <t>ID 4667</t>
  </si>
  <si>
    <t>ID 4662</t>
  </si>
  <si>
    <t>REHABILITACION 17 CAÑADAS DISTRITO NACIONAL Y PROVINCIA SANTO DOMINGO, REGION OZAMA</t>
  </si>
  <si>
    <t>EQUIPAMIENTO DE LAS AREAS SUSTANTIVAS DE LA CAASD, D. N. Y PROVINCIA STO. DGO.</t>
  </si>
  <si>
    <r>
      <t xml:space="preserve">Corporacion del Acueducto y Alcantarillado de Santo Domingo
Direccion de </t>
    </r>
    <r>
      <rPr>
        <sz val="20"/>
        <color indexed="8"/>
        <rFont val="Century Schoolbook"/>
        <family val="1"/>
      </rPr>
      <t>Planificación y Desarrollo
Depto. Formulacion, Monitoreo y Evaluacion de PPP</t>
    </r>
    <r>
      <rPr>
        <sz val="20"/>
        <color indexed="8"/>
        <rFont val="Arial"/>
        <family val="2"/>
      </rPr>
      <t xml:space="preserve">
</t>
    </r>
    <r>
      <rPr>
        <b/>
        <sz val="20"/>
        <color indexed="8"/>
        <rFont val="Times New Roman"/>
        <family val="1"/>
      </rPr>
      <t>Calendario de ejecucion Enero-Diciembre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</si>
</sst>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indexed="8"/>
      <name val="Arial"/>
      <family val="2"/>
    </font>
    <font>
      <sz val="20"/>
      <color indexed="8"/>
      <name val="Century Schoolbook"/>
      <family val="1"/>
    </font>
    <font>
      <b/>
      <sz val="20"/>
      <color indexed="8"/>
      <name val="Times New Roman"/>
      <family val="1"/>
    </font>
    <font>
      <sz val="2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43" fontId="3" fillId="3" borderId="3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4" borderId="6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2" fillId="3" borderId="7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43" fontId="3" fillId="2" borderId="2" xfId="1" applyFont="1" applyFill="1" applyBorder="1" applyAlignment="1">
      <alignment horizontal="center" vertical="center" wrapText="1" readingOrder="1"/>
    </xf>
    <xf numFmtId="43" fontId="3" fillId="2" borderId="3" xfId="1" applyFont="1" applyFill="1" applyBorder="1" applyAlignment="1">
      <alignment horizontal="center" vertical="center" wrapText="1"/>
    </xf>
    <xf numFmtId="43" fontId="0" fillId="0" borderId="10" xfId="1" applyFont="1" applyBorder="1" applyAlignment="1">
      <alignment horizontal="center" vertical="center" wrapText="1"/>
    </xf>
    <xf numFmtId="43" fontId="0" fillId="4" borderId="13" xfId="1" applyFont="1" applyFill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43" fontId="4" fillId="5" borderId="7" xfId="1" applyFont="1" applyFill="1" applyBorder="1" applyAlignment="1">
      <alignment horizontal="center"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4" fillId="5" borderId="1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4" fontId="6" fillId="7" borderId="17" xfId="0" applyNumberFormat="1" applyFont="1" applyFill="1" applyBorder="1" applyAlignment="1">
      <alignment horizontal="center" vertical="center"/>
    </xf>
    <xf numFmtId="4" fontId="6" fillId="7" borderId="15" xfId="0" applyNumberFormat="1" applyFont="1" applyFill="1" applyBorder="1" applyAlignment="1">
      <alignment horizontal="center" vertical="center"/>
    </xf>
    <xf numFmtId="4" fontId="6" fillId="7" borderId="16" xfId="0" applyNumberFormat="1" applyFont="1" applyFill="1" applyBorder="1" applyAlignment="1">
      <alignment horizontal="center" vertical="center"/>
    </xf>
    <xf numFmtId="4" fontId="6" fillId="6" borderId="17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0</xdr:row>
      <xdr:rowOff>0</xdr:rowOff>
    </xdr:from>
    <xdr:to>
      <xdr:col>2</xdr:col>
      <xdr:colOff>585107</xdr:colOff>
      <xdr:row>0</xdr:row>
      <xdr:rowOff>1241321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79AF95B1-ACDF-4613-AC2F-9CBD6900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0"/>
          <a:ext cx="979715" cy="124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4399-03A8-4A87-B842-6334F5F2B1A3}">
  <sheetPr>
    <pageSetUpPr fitToPage="1"/>
  </sheetPr>
  <dimension ref="A1:T29"/>
  <sheetViews>
    <sheetView tabSelected="1" view="pageBreakPreview" topLeftCell="B1" zoomScale="80" zoomScaleNormal="80" zoomScaleSheetLayoutView="80" workbookViewId="0">
      <selection activeCell="F30" sqref="F30"/>
    </sheetView>
  </sheetViews>
  <sheetFormatPr baseColWidth="10" defaultRowHeight="36" x14ac:dyDescent="0.55000000000000004"/>
  <cols>
    <col min="1" max="1" width="5.85546875" hidden="1" customWidth="1"/>
    <col min="2" max="2" width="10" style="8" customWidth="1"/>
    <col min="3" max="3" width="54" style="9" customWidth="1"/>
    <col min="4" max="4" width="16.140625" style="8" customWidth="1"/>
    <col min="5" max="5" width="25.85546875" style="10" bestFit="1" customWidth="1"/>
    <col min="6" max="8" width="16" style="1" bestFit="1" customWidth="1"/>
    <col min="9" max="11" width="16" style="1" customWidth="1"/>
    <col min="12" max="12" width="17.42578125" style="1" customWidth="1"/>
    <col min="13" max="13" width="16" style="1" customWidth="1"/>
    <col min="14" max="14" width="20.42578125" style="1" bestFit="1" customWidth="1"/>
    <col min="15" max="15" width="15.85546875" style="1" bestFit="1" customWidth="1"/>
    <col min="16" max="16" width="19.5703125" style="1" bestFit="1" customWidth="1"/>
    <col min="17" max="17" width="18.140625" style="1" bestFit="1" customWidth="1"/>
    <col min="18" max="18" width="17.85546875" style="1" customWidth="1"/>
    <col min="19" max="19" width="18.5703125" bestFit="1" customWidth="1"/>
    <col min="20" max="20" width="11.42578125" style="26"/>
  </cols>
  <sheetData>
    <row r="1" spans="2:20" ht="107.25" customHeight="1" thickBot="1" x14ac:dyDescent="0.6">
      <c r="B1" s="33" t="s">
        <v>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2:20" x14ac:dyDescent="0.55000000000000004">
      <c r="B2" s="12" t="s">
        <v>0</v>
      </c>
      <c r="C2" s="13" t="s">
        <v>1</v>
      </c>
      <c r="D2" s="14" t="s">
        <v>2</v>
      </c>
      <c r="E2" s="15" t="s">
        <v>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20</v>
      </c>
      <c r="N2" s="2" t="s">
        <v>4</v>
      </c>
      <c r="O2" s="2" t="s">
        <v>5</v>
      </c>
      <c r="P2" s="2" t="s">
        <v>6</v>
      </c>
      <c r="Q2" s="2" t="s">
        <v>7</v>
      </c>
    </row>
    <row r="3" spans="2:20" ht="60" customHeight="1" x14ac:dyDescent="0.55000000000000004">
      <c r="B3" s="29">
        <v>6810</v>
      </c>
      <c r="C3" s="31" t="s">
        <v>8</v>
      </c>
      <c r="D3" s="3" t="s">
        <v>9</v>
      </c>
      <c r="E3" s="4">
        <v>856900000</v>
      </c>
      <c r="F3" s="5"/>
      <c r="G3" s="5"/>
      <c r="H3" s="5"/>
      <c r="I3" s="5"/>
      <c r="J3" s="5"/>
      <c r="K3" s="5"/>
      <c r="L3" s="5">
        <f>+E3/6</f>
        <v>142816666.66666666</v>
      </c>
      <c r="M3" s="5">
        <f>+L3</f>
        <v>142816666.66666666</v>
      </c>
      <c r="N3" s="5">
        <f t="shared" ref="N3:Q4" si="0">+M3</f>
        <v>142816666.66666666</v>
      </c>
      <c r="O3" s="5">
        <f t="shared" si="0"/>
        <v>142816666.66666666</v>
      </c>
      <c r="P3" s="5">
        <f t="shared" si="0"/>
        <v>142816666.66666666</v>
      </c>
      <c r="Q3" s="5">
        <f t="shared" si="0"/>
        <v>142816666.66666666</v>
      </c>
      <c r="R3" s="6">
        <f t="shared" ref="R3:R15" si="1">SUM(F3:Q3)</f>
        <v>856899999.99999988</v>
      </c>
      <c r="S3" s="25">
        <f>+R3-E3</f>
        <v>0</v>
      </c>
      <c r="T3" s="26" t="s">
        <v>33</v>
      </c>
    </row>
    <row r="4" spans="2:20" ht="36.75" customHeight="1" x14ac:dyDescent="0.55000000000000004">
      <c r="B4" s="30"/>
      <c r="C4" s="32"/>
      <c r="D4" s="3" t="s">
        <v>10</v>
      </c>
      <c r="E4" s="4">
        <v>102510000</v>
      </c>
      <c r="F4" s="5"/>
      <c r="G4" s="5"/>
      <c r="H4" s="5"/>
      <c r="I4" s="5"/>
      <c r="J4" s="5"/>
      <c r="K4" s="5"/>
      <c r="L4" s="5">
        <f>+E4/6</f>
        <v>17085000</v>
      </c>
      <c r="M4" s="5">
        <f>+L4</f>
        <v>17085000</v>
      </c>
      <c r="N4" s="5">
        <f t="shared" si="0"/>
        <v>17085000</v>
      </c>
      <c r="O4" s="5">
        <f t="shared" si="0"/>
        <v>17085000</v>
      </c>
      <c r="P4" s="5">
        <f t="shared" si="0"/>
        <v>17085000</v>
      </c>
      <c r="Q4" s="5">
        <f t="shared" si="0"/>
        <v>17085000</v>
      </c>
      <c r="R4" s="6">
        <f t="shared" si="1"/>
        <v>102510000</v>
      </c>
      <c r="S4" s="25">
        <f t="shared" ref="S4:S15" si="2">+R4-E4</f>
        <v>0</v>
      </c>
      <c r="T4" s="26" t="s">
        <v>33</v>
      </c>
    </row>
    <row r="5" spans="2:20" ht="60" x14ac:dyDescent="0.55000000000000004">
      <c r="B5" s="19">
        <v>14078</v>
      </c>
      <c r="C5" s="20" t="s">
        <v>22</v>
      </c>
      <c r="D5" s="21" t="s">
        <v>10</v>
      </c>
      <c r="E5" s="16">
        <v>107009433.64999999</v>
      </c>
      <c r="F5" s="17"/>
      <c r="G5" s="5"/>
      <c r="H5" s="5">
        <f>+E5*0.25</f>
        <v>26752358.412499998</v>
      </c>
      <c r="I5" s="5"/>
      <c r="J5" s="5"/>
      <c r="K5" s="5">
        <f>+H5</f>
        <v>26752358.412499998</v>
      </c>
      <c r="L5" s="5"/>
      <c r="M5" s="5">
        <f>+K5</f>
        <v>26752358.412499998</v>
      </c>
      <c r="N5" s="5"/>
      <c r="O5" s="5"/>
      <c r="P5" s="5">
        <f>+M5</f>
        <v>26752358.412499998</v>
      </c>
      <c r="Q5" s="5"/>
      <c r="R5" s="6">
        <f t="shared" si="1"/>
        <v>107009433.64999999</v>
      </c>
      <c r="S5" s="25">
        <f t="shared" si="2"/>
        <v>0</v>
      </c>
      <c r="T5" s="26" t="s">
        <v>33</v>
      </c>
    </row>
    <row r="6" spans="2:20" x14ac:dyDescent="0.55000000000000004">
      <c r="B6" s="19">
        <v>14082</v>
      </c>
      <c r="C6" s="20" t="s">
        <v>23</v>
      </c>
      <c r="D6" s="21" t="s">
        <v>10</v>
      </c>
      <c r="E6" s="16">
        <v>110319119.90000007</v>
      </c>
      <c r="F6" s="17">
        <f>+E6*0.15</f>
        <v>16547867.985000009</v>
      </c>
      <c r="G6" s="5">
        <f>+E6*0.05</f>
        <v>5515955.9950000038</v>
      </c>
      <c r="H6" s="5">
        <f>+E6*0.1</f>
        <v>11031911.990000008</v>
      </c>
      <c r="I6" s="5"/>
      <c r="J6" s="5">
        <f>+E6*0.05</f>
        <v>5515955.9950000038</v>
      </c>
      <c r="K6" s="5">
        <f>+E6*0.25</f>
        <v>27579779.975000016</v>
      </c>
      <c r="L6" s="5"/>
      <c r="M6" s="5"/>
      <c r="N6" s="5">
        <f>+E6*0.1</f>
        <v>11031911.990000008</v>
      </c>
      <c r="O6" s="5">
        <f>+E6*0.15</f>
        <v>16547867.985000009</v>
      </c>
      <c r="P6" s="5"/>
      <c r="Q6" s="5">
        <f>+E6*0.15</f>
        <v>16547867.985000009</v>
      </c>
      <c r="R6" s="6">
        <f t="shared" si="1"/>
        <v>110319119.90000008</v>
      </c>
      <c r="S6" s="25">
        <f t="shared" si="2"/>
        <v>0</v>
      </c>
      <c r="T6" s="26" t="s">
        <v>33</v>
      </c>
    </row>
    <row r="7" spans="2:20" x14ac:dyDescent="0.55000000000000004">
      <c r="B7" s="19">
        <v>14076</v>
      </c>
      <c r="C7" s="20" t="s">
        <v>24</v>
      </c>
      <c r="D7" s="21" t="s">
        <v>10</v>
      </c>
      <c r="E7" s="16">
        <v>8451651.3500000015</v>
      </c>
      <c r="F7" s="17"/>
      <c r="G7" s="5"/>
      <c r="H7" s="5"/>
      <c r="I7" s="5"/>
      <c r="J7" s="5"/>
      <c r="K7" s="5"/>
      <c r="L7" s="5"/>
      <c r="M7" s="5"/>
      <c r="N7" s="5">
        <f>+E7/4</f>
        <v>2112912.8375000004</v>
      </c>
      <c r="O7" s="5">
        <f>+N7</f>
        <v>2112912.8375000004</v>
      </c>
      <c r="P7" s="5">
        <f t="shared" ref="P7:Q7" si="3">+O7</f>
        <v>2112912.8375000004</v>
      </c>
      <c r="Q7" s="5">
        <f t="shared" si="3"/>
        <v>2112912.8375000004</v>
      </c>
      <c r="R7" s="6">
        <f t="shared" si="1"/>
        <v>8451651.3500000015</v>
      </c>
      <c r="S7" s="25">
        <f t="shared" si="2"/>
        <v>0</v>
      </c>
      <c r="T7" s="26" t="s">
        <v>33</v>
      </c>
    </row>
    <row r="8" spans="2:20" ht="45" x14ac:dyDescent="0.55000000000000004">
      <c r="B8" s="19">
        <v>14077</v>
      </c>
      <c r="C8" s="20" t="s">
        <v>25</v>
      </c>
      <c r="D8" s="21" t="s">
        <v>10</v>
      </c>
      <c r="E8" s="16">
        <v>185175053.82999998</v>
      </c>
      <c r="F8" s="17"/>
      <c r="G8" s="5">
        <f>+E8*0.2</f>
        <v>37035010.765999995</v>
      </c>
      <c r="H8" s="5">
        <f>+E8*0.15</f>
        <v>27776258.074499998</v>
      </c>
      <c r="I8" s="5"/>
      <c r="J8" s="5"/>
      <c r="K8" s="5">
        <f>+E8*0.25</f>
        <v>46293763.457499996</v>
      </c>
      <c r="L8" s="5"/>
      <c r="M8" s="5">
        <f>+E8*0.15</f>
        <v>27776258.074499998</v>
      </c>
      <c r="N8" s="5">
        <f>+E8*0.2</f>
        <v>37035010.765999995</v>
      </c>
      <c r="O8" s="5"/>
      <c r="P8" s="5">
        <f>+E8*0.05</f>
        <v>9258752.6914999988</v>
      </c>
      <c r="Q8" s="5"/>
      <c r="R8" s="6">
        <f t="shared" si="1"/>
        <v>185175053.83000001</v>
      </c>
      <c r="S8" s="25">
        <f t="shared" si="2"/>
        <v>0</v>
      </c>
      <c r="T8" s="26" t="s">
        <v>33</v>
      </c>
    </row>
    <row r="9" spans="2:20" ht="45" x14ac:dyDescent="0.55000000000000004">
      <c r="B9" s="19">
        <v>14074</v>
      </c>
      <c r="C9" s="20" t="s">
        <v>26</v>
      </c>
      <c r="D9" s="21" t="s">
        <v>10</v>
      </c>
      <c r="E9" s="16">
        <v>55506721.489505</v>
      </c>
      <c r="F9" s="17"/>
      <c r="G9" s="5"/>
      <c r="H9" s="5">
        <f>+E9*0.15</f>
        <v>8326008.2234257497</v>
      </c>
      <c r="I9" s="5">
        <f>+E9*0.1</f>
        <v>5550672.1489505004</v>
      </c>
      <c r="J9" s="5"/>
      <c r="K9" s="5"/>
      <c r="L9" s="5">
        <f>+E9*0.2</f>
        <v>11101344.297901001</v>
      </c>
      <c r="M9" s="5"/>
      <c r="N9" s="5">
        <f>+E9*0.25</f>
        <v>13876680.37237625</v>
      </c>
      <c r="O9" s="5">
        <f>+E9*0.3</f>
        <v>16652016.446851499</v>
      </c>
      <c r="P9" s="5"/>
      <c r="Q9" s="5"/>
      <c r="R9" s="6">
        <f t="shared" si="1"/>
        <v>55506721.489505</v>
      </c>
      <c r="S9" s="25">
        <f t="shared" si="2"/>
        <v>0</v>
      </c>
      <c r="T9" s="26" t="s">
        <v>33</v>
      </c>
    </row>
    <row r="10" spans="2:20" ht="45" customHeight="1" x14ac:dyDescent="0.55000000000000004">
      <c r="B10" s="22">
        <v>14075</v>
      </c>
      <c r="C10" s="23" t="s">
        <v>27</v>
      </c>
      <c r="D10" s="21" t="s">
        <v>10</v>
      </c>
      <c r="E10" s="16">
        <v>37367463.310000002</v>
      </c>
      <c r="F10" s="17"/>
      <c r="G10" s="5"/>
      <c r="H10" s="5"/>
      <c r="I10" s="5">
        <f>+E10*0.3333333333</f>
        <v>12455821.102087751</v>
      </c>
      <c r="J10" s="5"/>
      <c r="K10" s="5"/>
      <c r="L10" s="5">
        <f>+I10</f>
        <v>12455821.102087751</v>
      </c>
      <c r="M10" s="5"/>
      <c r="N10" s="5"/>
      <c r="O10" s="5">
        <f>+L10</f>
        <v>12455821.102087751</v>
      </c>
      <c r="P10" s="5"/>
      <c r="Q10" s="5"/>
      <c r="R10" s="6">
        <f t="shared" si="1"/>
        <v>37367463.306263253</v>
      </c>
      <c r="S10" s="25">
        <f t="shared" si="2"/>
        <v>-3.7367492914199829E-3</v>
      </c>
      <c r="T10" s="26" t="s">
        <v>33</v>
      </c>
    </row>
    <row r="11" spans="2:20" ht="45" x14ac:dyDescent="0.55000000000000004">
      <c r="B11" s="19">
        <v>14079</v>
      </c>
      <c r="C11" s="20" t="s">
        <v>28</v>
      </c>
      <c r="D11" s="21" t="s">
        <v>10</v>
      </c>
      <c r="E11" s="16">
        <v>32520980.819999993</v>
      </c>
      <c r="F11" s="17"/>
      <c r="G11" s="5"/>
      <c r="H11" s="5">
        <f>+E11*0.2</f>
        <v>6504196.1639999989</v>
      </c>
      <c r="I11" s="5">
        <f>+E11*0.3</f>
        <v>9756294.2459999975</v>
      </c>
      <c r="J11" s="5"/>
      <c r="K11" s="5">
        <f>+E11*0.5</f>
        <v>16260490.409999996</v>
      </c>
      <c r="L11" s="5"/>
      <c r="M11" s="5"/>
      <c r="N11" s="5"/>
      <c r="O11" s="5"/>
      <c r="P11" s="5"/>
      <c r="Q11" s="5"/>
      <c r="R11" s="6">
        <f t="shared" si="1"/>
        <v>32520980.819999993</v>
      </c>
      <c r="S11" s="25">
        <f t="shared" si="2"/>
        <v>0</v>
      </c>
      <c r="T11" s="26" t="s">
        <v>33</v>
      </c>
    </row>
    <row r="12" spans="2:20" ht="45" x14ac:dyDescent="0.55000000000000004">
      <c r="B12" s="19">
        <v>14080</v>
      </c>
      <c r="C12" s="20" t="s">
        <v>29</v>
      </c>
      <c r="D12" s="21" t="s">
        <v>10</v>
      </c>
      <c r="E12" s="16">
        <v>47154866</v>
      </c>
      <c r="F12" s="17"/>
      <c r="G12" s="5">
        <f>+E12*0.15</f>
        <v>7073229.8999999994</v>
      </c>
      <c r="H12" s="5">
        <f>+E12*0.05</f>
        <v>2357743.3000000003</v>
      </c>
      <c r="I12" s="5"/>
      <c r="J12" s="5">
        <f>+E12*0.1</f>
        <v>4715486.6000000006</v>
      </c>
      <c r="K12" s="5"/>
      <c r="L12" s="5">
        <f>+E12*0.15</f>
        <v>7073229.8999999994</v>
      </c>
      <c r="M12" s="5"/>
      <c r="N12" s="5">
        <f>+E12*0.2</f>
        <v>9430973.2000000011</v>
      </c>
      <c r="O12" s="5"/>
      <c r="P12" s="5"/>
      <c r="Q12" s="5">
        <f>+E12*0.35</f>
        <v>16504203.1</v>
      </c>
      <c r="R12" s="6">
        <f t="shared" si="1"/>
        <v>47154866</v>
      </c>
      <c r="S12" s="25">
        <f t="shared" si="2"/>
        <v>0</v>
      </c>
      <c r="T12" s="26" t="s">
        <v>33</v>
      </c>
    </row>
    <row r="13" spans="2:20" ht="45" x14ac:dyDescent="0.55000000000000004">
      <c r="B13" s="19">
        <v>12494</v>
      </c>
      <c r="C13" s="20" t="s">
        <v>30</v>
      </c>
      <c r="D13" s="21" t="s">
        <v>10</v>
      </c>
      <c r="E13" s="16">
        <v>222522330.84</v>
      </c>
      <c r="F13" s="17"/>
      <c r="G13" s="5">
        <f>+E13*0.05</f>
        <v>11126116.542000001</v>
      </c>
      <c r="H13" s="5">
        <f>+E13*0.15</f>
        <v>33378349.625999998</v>
      </c>
      <c r="I13" s="5">
        <f>+E13*0.1</f>
        <v>22252233.084000003</v>
      </c>
      <c r="J13" s="5"/>
      <c r="K13" s="5"/>
      <c r="L13" s="5">
        <f>+E13*0.15</f>
        <v>33378349.625999998</v>
      </c>
      <c r="M13" s="5"/>
      <c r="N13" s="5">
        <f>+E13*0.2</f>
        <v>44504466.168000005</v>
      </c>
      <c r="O13" s="5"/>
      <c r="P13" s="5">
        <f>+E13*0.1</f>
        <v>22252233.084000003</v>
      </c>
      <c r="Q13" s="5">
        <f>+E13*0.25</f>
        <v>55630582.710000001</v>
      </c>
      <c r="R13" s="6">
        <f t="shared" si="1"/>
        <v>222522330.84</v>
      </c>
      <c r="S13" s="25">
        <f t="shared" si="2"/>
        <v>0</v>
      </c>
      <c r="T13" s="26" t="s">
        <v>33</v>
      </c>
    </row>
    <row r="14" spans="2:20" x14ac:dyDescent="0.55000000000000004">
      <c r="B14" s="19">
        <v>14060</v>
      </c>
      <c r="C14" s="20" t="s">
        <v>31</v>
      </c>
      <c r="D14" s="21" t="s">
        <v>10</v>
      </c>
      <c r="E14" s="16">
        <v>6340000</v>
      </c>
      <c r="F14" s="17">
        <f>+E14/3</f>
        <v>2113333.3333333335</v>
      </c>
      <c r="G14" s="5">
        <f t="shared" ref="G14:H15" si="4">+F14</f>
        <v>2113333.3333333335</v>
      </c>
      <c r="H14" s="5">
        <f t="shared" si="4"/>
        <v>2113333.3333333335</v>
      </c>
      <c r="I14" s="5"/>
      <c r="J14" s="5"/>
      <c r="K14" s="5"/>
      <c r="L14" s="5"/>
      <c r="M14" s="5"/>
      <c r="N14" s="5"/>
      <c r="O14" s="5"/>
      <c r="P14" s="5"/>
      <c r="Q14" s="5"/>
      <c r="R14" s="6">
        <f t="shared" si="1"/>
        <v>6340000</v>
      </c>
      <c r="S14" s="25">
        <f t="shared" si="2"/>
        <v>0</v>
      </c>
      <c r="T14" s="26" t="s">
        <v>33</v>
      </c>
    </row>
    <row r="15" spans="2:20" ht="33" customHeight="1" x14ac:dyDescent="0.55000000000000004">
      <c r="B15" s="19">
        <v>14059</v>
      </c>
      <c r="C15" s="20" t="s">
        <v>32</v>
      </c>
      <c r="D15" s="21" t="s">
        <v>10</v>
      </c>
      <c r="E15" s="16">
        <v>8694000</v>
      </c>
      <c r="F15" s="17">
        <f>+E15/3</f>
        <v>2898000</v>
      </c>
      <c r="G15" s="5">
        <f t="shared" si="4"/>
        <v>2898000</v>
      </c>
      <c r="H15" s="5">
        <f t="shared" si="4"/>
        <v>2898000</v>
      </c>
      <c r="I15" s="5"/>
      <c r="J15" s="5"/>
      <c r="K15" s="5"/>
      <c r="L15" s="5"/>
      <c r="M15" s="5"/>
      <c r="N15" s="5"/>
      <c r="O15" s="5"/>
      <c r="P15" s="5"/>
      <c r="Q15" s="5"/>
      <c r="R15" s="6">
        <f t="shared" si="1"/>
        <v>8694000</v>
      </c>
      <c r="S15" s="25">
        <f t="shared" si="2"/>
        <v>0</v>
      </c>
      <c r="T15" s="26" t="s">
        <v>33</v>
      </c>
    </row>
    <row r="16" spans="2:20" ht="45" x14ac:dyDescent="0.55000000000000004">
      <c r="B16" s="27">
        <v>13923</v>
      </c>
      <c r="C16" s="28" t="s">
        <v>11</v>
      </c>
      <c r="D16" s="21" t="s">
        <v>10</v>
      </c>
      <c r="E16" s="16">
        <v>588858516</v>
      </c>
      <c r="F16" s="17">
        <f>+E16*0.05</f>
        <v>29442925.800000001</v>
      </c>
      <c r="G16" s="5">
        <f>+E16*0.15</f>
        <v>88328777.399999991</v>
      </c>
      <c r="H16" s="5">
        <f>+E16*0.2</f>
        <v>117771703.2</v>
      </c>
      <c r="I16" s="5">
        <f>+E16*0.15</f>
        <v>88328777.399999991</v>
      </c>
      <c r="J16" s="5">
        <f>+E16*0.35</f>
        <v>206100480.59999999</v>
      </c>
      <c r="K16" s="5">
        <f>+E16*0.1</f>
        <v>58885851.600000001</v>
      </c>
      <c r="L16" s="5"/>
      <c r="M16" s="5"/>
      <c r="N16" s="5"/>
      <c r="O16" s="5"/>
      <c r="P16" s="5"/>
      <c r="Q16" s="5"/>
      <c r="R16" s="6">
        <f t="shared" ref="R16" si="5">SUM(F16:Q16)</f>
        <v>588858516</v>
      </c>
      <c r="S16" s="25">
        <f t="shared" ref="S16" si="6">+R16-E16</f>
        <v>0</v>
      </c>
    </row>
    <row r="17" spans="2:19" x14ac:dyDescent="0.55000000000000004">
      <c r="B17" s="27">
        <v>14183</v>
      </c>
      <c r="C17" s="28" t="s">
        <v>49</v>
      </c>
      <c r="D17" s="21" t="s">
        <v>10</v>
      </c>
      <c r="E17" s="16">
        <v>1000000000</v>
      </c>
      <c r="F17" s="17"/>
      <c r="G17" s="5">
        <f>+E17*0.25</f>
        <v>250000000</v>
      </c>
      <c r="H17" s="5"/>
      <c r="I17" s="5">
        <f>+E17*0.15</f>
        <v>150000000</v>
      </c>
      <c r="J17" s="5"/>
      <c r="K17" s="5">
        <f>+E17*0.3</f>
        <v>300000000</v>
      </c>
      <c r="L17" s="5"/>
      <c r="M17" s="5">
        <f>+E17*0.1</f>
        <v>100000000</v>
      </c>
      <c r="N17" s="5"/>
      <c r="O17" s="5">
        <f>+E17*0.2</f>
        <v>200000000</v>
      </c>
      <c r="P17" s="5"/>
      <c r="Q17" s="5"/>
      <c r="R17" s="6">
        <f t="shared" ref="R17:R26" si="7">SUM(F17:Q17)</f>
        <v>1000000000</v>
      </c>
      <c r="S17" s="25">
        <f t="shared" ref="S17:S26" si="8">+R17-E17</f>
        <v>0</v>
      </c>
    </row>
    <row r="18" spans="2:19" x14ac:dyDescent="0.55000000000000004">
      <c r="B18" s="27">
        <v>14177</v>
      </c>
      <c r="C18" s="28" t="s">
        <v>50</v>
      </c>
      <c r="D18" s="21" t="s">
        <v>10</v>
      </c>
      <c r="E18" s="16">
        <v>347692513.76999998</v>
      </c>
      <c r="F18" s="17"/>
      <c r="G18" s="5"/>
      <c r="H18" s="5"/>
      <c r="I18" s="5"/>
      <c r="J18" s="5">
        <f>+E18/2</f>
        <v>173846256.88499999</v>
      </c>
      <c r="K18" s="5"/>
      <c r="L18" s="5"/>
      <c r="M18" s="5">
        <f>+J18</f>
        <v>173846256.88499999</v>
      </c>
      <c r="N18" s="5"/>
      <c r="O18" s="5"/>
      <c r="P18" s="5"/>
      <c r="Q18" s="5"/>
      <c r="R18" s="6">
        <f t="shared" si="7"/>
        <v>347692513.76999998</v>
      </c>
      <c r="S18" s="25">
        <f t="shared" si="8"/>
        <v>0</v>
      </c>
    </row>
    <row r="19" spans="2:19" ht="33" customHeight="1" x14ac:dyDescent="0.55000000000000004">
      <c r="B19" s="27">
        <v>14151</v>
      </c>
      <c r="C19" s="28" t="s">
        <v>42</v>
      </c>
      <c r="D19" s="21" t="s">
        <v>9</v>
      </c>
      <c r="E19" s="16">
        <v>803340000</v>
      </c>
      <c r="F19" s="17"/>
      <c r="G19" s="5"/>
      <c r="H19" s="5"/>
      <c r="I19" s="5"/>
      <c r="J19" s="5"/>
      <c r="K19" s="5"/>
      <c r="L19" s="5">
        <f>+E19/6</f>
        <v>133890000</v>
      </c>
      <c r="M19" s="5">
        <f>+L19</f>
        <v>133890000</v>
      </c>
      <c r="N19" s="5">
        <f t="shared" ref="N19:Q19" si="9">+M19</f>
        <v>133890000</v>
      </c>
      <c r="O19" s="5">
        <f t="shared" si="9"/>
        <v>133890000</v>
      </c>
      <c r="P19" s="5">
        <f t="shared" si="9"/>
        <v>133890000</v>
      </c>
      <c r="Q19" s="5">
        <f t="shared" si="9"/>
        <v>133890000</v>
      </c>
      <c r="R19" s="6">
        <f t="shared" si="7"/>
        <v>803340000</v>
      </c>
      <c r="S19" s="25">
        <f t="shared" si="8"/>
        <v>0</v>
      </c>
    </row>
    <row r="20" spans="2:19" ht="45" x14ac:dyDescent="0.55000000000000004">
      <c r="B20" s="27" t="s">
        <v>46</v>
      </c>
      <c r="C20" s="28" t="s">
        <v>43</v>
      </c>
      <c r="D20" s="21" t="s">
        <v>10</v>
      </c>
      <c r="E20" s="16">
        <v>45122723.009999998</v>
      </c>
      <c r="F20" s="17"/>
      <c r="G20" s="5"/>
      <c r="H20" s="5">
        <f>+E20*0.25</f>
        <v>11280680.752499999</v>
      </c>
      <c r="I20" s="5"/>
      <c r="J20" s="5">
        <f>+E20*0.2</f>
        <v>9024544.602</v>
      </c>
      <c r="K20" s="5"/>
      <c r="L20" s="5">
        <f>+E20*0.15</f>
        <v>6768408.4514999995</v>
      </c>
      <c r="M20" s="5"/>
      <c r="N20" s="5">
        <f>+E20*0.25</f>
        <v>11280680.752499999</v>
      </c>
      <c r="O20" s="5"/>
      <c r="P20" s="5">
        <f>+E20*0.15</f>
        <v>6768408.4514999995</v>
      </c>
      <c r="Q20" s="5"/>
      <c r="R20" s="6">
        <f t="shared" si="7"/>
        <v>45122723.009999998</v>
      </c>
      <c r="S20" s="25">
        <f t="shared" si="8"/>
        <v>0</v>
      </c>
    </row>
    <row r="21" spans="2:19" x14ac:dyDescent="0.55000000000000004">
      <c r="B21" s="27" t="s">
        <v>47</v>
      </c>
      <c r="C21" s="28" t="s">
        <v>44</v>
      </c>
      <c r="D21" s="21" t="s">
        <v>10</v>
      </c>
      <c r="E21" s="16">
        <v>42036390.2852</v>
      </c>
      <c r="F21" s="17"/>
      <c r="G21" s="5"/>
      <c r="H21" s="5">
        <f>+E21*0.3</f>
        <v>12610917.08556</v>
      </c>
      <c r="I21" s="5"/>
      <c r="J21" s="5"/>
      <c r="K21" s="5">
        <f>+E21*0.25</f>
        <v>10509097.5713</v>
      </c>
      <c r="L21" s="5"/>
      <c r="M21" s="5"/>
      <c r="N21" s="5">
        <f>+E21*0.45</f>
        <v>18916375.628340002</v>
      </c>
      <c r="O21" s="5"/>
      <c r="P21" s="5"/>
      <c r="Q21" s="5"/>
      <c r="R21" s="6">
        <f t="shared" si="7"/>
        <v>42036390.2852</v>
      </c>
      <c r="S21" s="25">
        <f t="shared" si="8"/>
        <v>0</v>
      </c>
    </row>
    <row r="22" spans="2:19" ht="45" x14ac:dyDescent="0.55000000000000004">
      <c r="B22" s="27" t="s">
        <v>48</v>
      </c>
      <c r="C22" s="28" t="s">
        <v>45</v>
      </c>
      <c r="D22" s="21" t="s">
        <v>10</v>
      </c>
      <c r="E22" s="16">
        <v>41395686.822795101</v>
      </c>
      <c r="F22" s="17"/>
      <c r="G22" s="5"/>
      <c r="H22" s="5">
        <f>+E22*0.35</f>
        <v>14488490.387978284</v>
      </c>
      <c r="I22" s="5">
        <f>+E22*0.4</f>
        <v>16558274.729118042</v>
      </c>
      <c r="J22" s="5"/>
      <c r="K22" s="5"/>
      <c r="L22" s="5">
        <f>+E22*0.25</f>
        <v>10348921.705698775</v>
      </c>
      <c r="M22" s="5"/>
      <c r="N22" s="5"/>
      <c r="O22" s="5"/>
      <c r="P22" s="5"/>
      <c r="Q22" s="5"/>
      <c r="R22" s="6">
        <f t="shared" si="7"/>
        <v>41395686.822795101</v>
      </c>
      <c r="S22" s="25">
        <f t="shared" si="8"/>
        <v>0</v>
      </c>
    </row>
    <row r="23" spans="2:19" ht="33" customHeight="1" x14ac:dyDescent="0.55000000000000004">
      <c r="B23" s="27" t="s">
        <v>38</v>
      </c>
      <c r="C23" s="28" t="s">
        <v>34</v>
      </c>
      <c r="D23" s="21" t="s">
        <v>10</v>
      </c>
      <c r="E23" s="16">
        <v>169487894.08000004</v>
      </c>
      <c r="F23" s="17"/>
      <c r="G23" s="5">
        <f>+E23*0.05</f>
        <v>8474394.7040000018</v>
      </c>
      <c r="H23" s="5">
        <f>+E23*0.25</f>
        <v>42371973.520000011</v>
      </c>
      <c r="I23" s="5">
        <f>+E23*0.15</f>
        <v>25423184.112000007</v>
      </c>
      <c r="J23" s="5"/>
      <c r="K23" s="5"/>
      <c r="L23" s="5">
        <f>+E23*0.2</f>
        <v>33897578.816000007</v>
      </c>
      <c r="M23" s="5"/>
      <c r="N23" s="5"/>
      <c r="O23" s="5"/>
      <c r="P23" s="5">
        <f>+E23*0.35</f>
        <v>59320762.928000011</v>
      </c>
      <c r="Q23" s="5"/>
      <c r="R23" s="6">
        <f t="shared" si="7"/>
        <v>169487894.08000004</v>
      </c>
      <c r="S23" s="25">
        <f t="shared" si="8"/>
        <v>0</v>
      </c>
    </row>
    <row r="24" spans="2:19" ht="45" x14ac:dyDescent="0.55000000000000004">
      <c r="B24" s="27" t="s">
        <v>39</v>
      </c>
      <c r="C24" s="28" t="s">
        <v>35</v>
      </c>
      <c r="D24" s="21" t="s">
        <v>10</v>
      </c>
      <c r="E24" s="16">
        <v>64993048.609999999</v>
      </c>
      <c r="F24" s="17"/>
      <c r="G24" s="5"/>
      <c r="H24" s="5">
        <f>+E24*0.25</f>
        <v>16248262.1525</v>
      </c>
      <c r="I24" s="5"/>
      <c r="J24" s="5">
        <f>+E24*0.2</f>
        <v>12998609.722000001</v>
      </c>
      <c r="K24" s="5"/>
      <c r="L24" s="5">
        <f>+E24*0.15</f>
        <v>9748957.2915000003</v>
      </c>
      <c r="M24" s="5"/>
      <c r="N24" s="5">
        <f>+E24*0.25</f>
        <v>16248262.1525</v>
      </c>
      <c r="O24" s="5"/>
      <c r="P24" s="5">
        <f>+E24*0.15</f>
        <v>9748957.2915000003</v>
      </c>
      <c r="Q24" s="5"/>
      <c r="R24" s="6">
        <f t="shared" si="7"/>
        <v>64993048.609999999</v>
      </c>
      <c r="S24" s="25">
        <f t="shared" si="8"/>
        <v>0</v>
      </c>
    </row>
    <row r="25" spans="2:19" ht="33" customHeight="1" x14ac:dyDescent="0.55000000000000004">
      <c r="B25" s="27" t="s">
        <v>40</v>
      </c>
      <c r="C25" s="28" t="s">
        <v>36</v>
      </c>
      <c r="D25" s="21" t="s">
        <v>10</v>
      </c>
      <c r="E25" s="16">
        <v>122795650.23</v>
      </c>
      <c r="F25" s="17"/>
      <c r="G25" s="5"/>
      <c r="H25" s="5">
        <f>+E25*0.35</f>
        <v>42978477.580499999</v>
      </c>
      <c r="I25" s="5">
        <f>+E25*0.25</f>
        <v>30698912.557500001</v>
      </c>
      <c r="J25" s="5"/>
      <c r="K25" s="5"/>
      <c r="L25" s="5">
        <f>+E25*0.2</f>
        <v>24559130.046000004</v>
      </c>
      <c r="M25" s="5"/>
      <c r="N25" s="5">
        <f>+E25*0.2</f>
        <v>24559130.046000004</v>
      </c>
      <c r="O25" s="5"/>
      <c r="P25" s="5"/>
      <c r="Q25" s="5"/>
      <c r="R25" s="6">
        <f t="shared" si="7"/>
        <v>122795650.23</v>
      </c>
      <c r="S25" s="25">
        <f t="shared" si="8"/>
        <v>0</v>
      </c>
    </row>
    <row r="26" spans="2:19" ht="33" customHeight="1" x14ac:dyDescent="0.55000000000000004">
      <c r="B26" s="27" t="s">
        <v>41</v>
      </c>
      <c r="C26" s="28" t="s">
        <v>37</v>
      </c>
      <c r="D26" s="21" t="s">
        <v>10</v>
      </c>
      <c r="E26" s="16">
        <v>34045956.000000007</v>
      </c>
      <c r="F26" s="17"/>
      <c r="G26" s="5"/>
      <c r="H26" s="5">
        <f>+E26*0.3</f>
        <v>10213786.800000003</v>
      </c>
      <c r="I26" s="5"/>
      <c r="J26" s="5">
        <f>+E26*0.2</f>
        <v>6809191.200000002</v>
      </c>
      <c r="K26" s="5"/>
      <c r="L26" s="5"/>
      <c r="M26" s="5"/>
      <c r="N26" s="5"/>
      <c r="O26" s="5"/>
      <c r="P26" s="5">
        <f>+E26*0.5</f>
        <v>17022978.000000004</v>
      </c>
      <c r="Q26" s="5"/>
      <c r="R26" s="6">
        <f t="shared" si="7"/>
        <v>34045956.000000007</v>
      </c>
      <c r="S26" s="25">
        <f t="shared" si="8"/>
        <v>0</v>
      </c>
    </row>
    <row r="27" spans="2:19" ht="30" customHeight="1" thickBot="1" x14ac:dyDescent="0.6">
      <c r="B27" s="34" t="s">
        <v>12</v>
      </c>
      <c r="C27" s="35"/>
      <c r="D27" s="35"/>
      <c r="E27" s="24">
        <f t="shared" ref="E27:Q27" si="10">SUM(E3:E26)</f>
        <v>5040239999.9974995</v>
      </c>
      <c r="F27" s="7">
        <f t="shared" si="10"/>
        <v>51002127.11833334</v>
      </c>
      <c r="G27" s="7">
        <f t="shared" si="10"/>
        <v>412564818.64033329</v>
      </c>
      <c r="H27" s="7">
        <f t="shared" si="10"/>
        <v>389102450.60279739</v>
      </c>
      <c r="I27" s="7">
        <f t="shared" si="10"/>
        <v>361024169.37965626</v>
      </c>
      <c r="J27" s="7">
        <f t="shared" si="10"/>
        <v>419010525.60399997</v>
      </c>
      <c r="K27" s="7">
        <f t="shared" si="10"/>
        <v>486281341.42630005</v>
      </c>
      <c r="L27" s="7">
        <f t="shared" si="10"/>
        <v>443123407.90335417</v>
      </c>
      <c r="M27" s="7">
        <f t="shared" si="10"/>
        <v>622166540.03866661</v>
      </c>
      <c r="N27" s="7">
        <f t="shared" si="10"/>
        <v>482788070.57988292</v>
      </c>
      <c r="O27" s="7">
        <f t="shared" si="10"/>
        <v>541560285.03810596</v>
      </c>
      <c r="P27" s="7">
        <f t="shared" si="10"/>
        <v>447029030.36316669</v>
      </c>
      <c r="Q27" s="7">
        <f t="shared" si="10"/>
        <v>384587233.29916668</v>
      </c>
      <c r="R27" s="18">
        <f>SUM(F27:Q27)</f>
        <v>5040239999.9937639</v>
      </c>
    </row>
    <row r="28" spans="2:19" ht="19.5" customHeight="1" thickBot="1" x14ac:dyDescent="0.6">
      <c r="B28" s="36" t="s">
        <v>21</v>
      </c>
      <c r="C28" s="36"/>
      <c r="D28" s="36"/>
      <c r="E28" s="37"/>
      <c r="F28" s="38">
        <f>+F27+G27+H27</f>
        <v>852669396.36146402</v>
      </c>
      <c r="G28" s="39"/>
      <c r="H28" s="40"/>
      <c r="I28" s="41">
        <f>+I27+J27+K27</f>
        <v>1266316036.4099562</v>
      </c>
      <c r="J28" s="42"/>
      <c r="K28" s="43"/>
      <c r="L28" s="38">
        <f>+L27+M27+N27</f>
        <v>1548078018.5219038</v>
      </c>
      <c r="M28" s="39"/>
      <c r="N28" s="40"/>
      <c r="O28" s="41">
        <f>+O27+P27+Q27</f>
        <v>1373176548.7004395</v>
      </c>
      <c r="P28" s="42"/>
      <c r="Q28" s="43"/>
    </row>
    <row r="29" spans="2:19" ht="33.75" customHeight="1" x14ac:dyDescent="0.55000000000000004">
      <c r="F29" s="11"/>
      <c r="G29" s="11"/>
      <c r="H29" s="11"/>
      <c r="I29" s="11"/>
      <c r="J29" s="11"/>
      <c r="K29" s="11"/>
    </row>
  </sheetData>
  <mergeCells count="9">
    <mergeCell ref="B3:B4"/>
    <mergeCell ref="C3:C4"/>
    <mergeCell ref="B1:Q1"/>
    <mergeCell ref="B27:D27"/>
    <mergeCell ref="B28:E28"/>
    <mergeCell ref="F28:H28"/>
    <mergeCell ref="I28:K28"/>
    <mergeCell ref="L28:N28"/>
    <mergeCell ref="O28:Q28"/>
  </mergeCells>
  <pageMargins left="0.25" right="0.25" top="0.75" bottom="0.75" header="0.3" footer="0.3"/>
  <pageSetup paperSize="14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2019</vt:lpstr>
      <vt:lpstr>'POA 2019'!Área_de_impresión</vt:lpstr>
      <vt:lpstr>'POA 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Albuerne</dc:creator>
  <cp:lastModifiedBy>Sergio M. Polanco Albuerme</cp:lastModifiedBy>
  <cp:lastPrinted>2018-12-05T18:42:18Z</cp:lastPrinted>
  <dcterms:created xsi:type="dcterms:W3CDTF">2018-05-17T15:13:46Z</dcterms:created>
  <dcterms:modified xsi:type="dcterms:W3CDTF">2020-01-10T15:07:36Z</dcterms:modified>
</cp:coreProperties>
</file>