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20\Inversion mensual\Informe trimestral\4to trimestre\"/>
    </mc:Choice>
  </mc:AlternateContent>
  <xr:revisionPtr revIDLastSave="0" documentId="8_{B8FCE7F1-D840-4730-A601-6B5C6843F6AE}" xr6:coauthVersionLast="45" xr6:coauthVersionMax="45" xr10:uidLastSave="{00000000-0000-0000-0000-000000000000}"/>
  <bookViews>
    <workbookView xWindow="-120" yWindow="-120" windowWidth="20730" windowHeight="11760" xr2:uid="{B547FE09-6AB6-440E-BB31-858F84680A56}"/>
  </bookViews>
  <sheets>
    <sheet name="Ejec+Reprog SNIP" sheetId="1" r:id="rId1"/>
  </sheets>
  <definedNames>
    <definedName name="_xlnm.Print_Area" localSheetId="0">'Ejec+Reprog SNIP'!$A$1:$Q$26</definedName>
    <definedName name="_xlnm.Print_Titles" localSheetId="0">'Ejec+Reprog SNIP'!$1:$3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R23" i="1"/>
  <c r="S23" i="1" s="1"/>
  <c r="J23" i="1"/>
  <c r="H23" i="1"/>
  <c r="F23" i="1"/>
  <c r="M22" i="1"/>
  <c r="J22" i="1"/>
  <c r="H22" i="1"/>
  <c r="G22" i="1"/>
  <c r="R22" i="1" s="1"/>
  <c r="S22" i="1" s="1"/>
  <c r="Q21" i="1"/>
  <c r="O21" i="1"/>
  <c r="M21" i="1"/>
  <c r="J21" i="1"/>
  <c r="G21" i="1"/>
  <c r="R21" i="1" s="1"/>
  <c r="S21" i="1" s="1"/>
  <c r="O20" i="1"/>
  <c r="M20" i="1"/>
  <c r="K20" i="1"/>
  <c r="H20" i="1"/>
  <c r="R20" i="1" s="1"/>
  <c r="S20" i="1" s="1"/>
  <c r="F20" i="1"/>
  <c r="O19" i="1"/>
  <c r="M19" i="1"/>
  <c r="K19" i="1"/>
  <c r="I19" i="1"/>
  <c r="G19" i="1"/>
  <c r="R19" i="1" s="1"/>
  <c r="S19" i="1" s="1"/>
  <c r="Q18" i="1"/>
  <c r="O18" i="1"/>
  <c r="M18" i="1"/>
  <c r="K18" i="1"/>
  <c r="R18" i="1" s="1"/>
  <c r="S18" i="1" s="1"/>
  <c r="I18" i="1"/>
  <c r="G18" i="1"/>
  <c r="P17" i="1"/>
  <c r="N17" i="1"/>
  <c r="L17" i="1"/>
  <c r="I17" i="1"/>
  <c r="R17" i="1" s="1"/>
  <c r="S17" i="1" s="1"/>
  <c r="G17" i="1"/>
  <c r="M16" i="1"/>
  <c r="N16" i="1" s="1"/>
  <c r="O16" i="1" s="1"/>
  <c r="P16" i="1" s="1"/>
  <c r="Q16" i="1" s="1"/>
  <c r="L16" i="1"/>
  <c r="P15" i="1"/>
  <c r="J15" i="1"/>
  <c r="G15" i="1"/>
  <c r="F15" i="1"/>
  <c r="R15" i="1" s="1"/>
  <c r="S15" i="1" s="1"/>
  <c r="O14" i="1"/>
  <c r="N14" i="1"/>
  <c r="M14" i="1"/>
  <c r="L14" i="1"/>
  <c r="K14" i="1"/>
  <c r="J14" i="1"/>
  <c r="I14" i="1"/>
  <c r="H14" i="1"/>
  <c r="G14" i="1"/>
  <c r="R14" i="1" s="1"/>
  <c r="S14" i="1" s="1"/>
  <c r="G13" i="1"/>
  <c r="I13" i="1" s="1"/>
  <c r="R13" i="1" s="1"/>
  <c r="S13" i="1" s="1"/>
  <c r="P12" i="1"/>
  <c r="N12" i="1"/>
  <c r="K12" i="1"/>
  <c r="H12" i="1"/>
  <c r="R12" i="1" s="1"/>
  <c r="S12" i="1" s="1"/>
  <c r="G12" i="1"/>
  <c r="P11" i="1"/>
  <c r="O11" i="1"/>
  <c r="M11" i="1"/>
  <c r="K11" i="1"/>
  <c r="I11" i="1"/>
  <c r="R11" i="1" s="1"/>
  <c r="S11" i="1" s="1"/>
  <c r="Q10" i="1"/>
  <c r="N10" i="1"/>
  <c r="R10" i="1" s="1"/>
  <c r="S10" i="1" s="1"/>
  <c r="J10" i="1"/>
  <c r="P9" i="1"/>
  <c r="N9" i="1"/>
  <c r="L9" i="1"/>
  <c r="I9" i="1"/>
  <c r="R9" i="1" s="1"/>
  <c r="S9" i="1" s="1"/>
  <c r="Q8" i="1"/>
  <c r="O8" i="1"/>
  <c r="N8" i="1"/>
  <c r="K8" i="1"/>
  <c r="J8" i="1"/>
  <c r="H8" i="1"/>
  <c r="G8" i="1"/>
  <c r="R8" i="1" s="1"/>
  <c r="S8" i="1" s="1"/>
  <c r="O7" i="1"/>
  <c r="L7" i="1"/>
  <c r="R7" i="1" s="1"/>
  <c r="S7" i="1" s="1"/>
  <c r="I7" i="1"/>
  <c r="Q6" i="1"/>
  <c r="P6" i="1"/>
  <c r="N6" i="1"/>
  <c r="M6" i="1"/>
  <c r="K6" i="1"/>
  <c r="I6" i="1"/>
  <c r="H6" i="1"/>
  <c r="H24" i="1" s="1"/>
  <c r="F6" i="1"/>
  <c r="F24" i="1" s="1"/>
  <c r="I5" i="1"/>
  <c r="L4" i="1"/>
  <c r="M4" i="1" s="1"/>
  <c r="N4" i="1" l="1"/>
  <c r="R16" i="1"/>
  <c r="S16" i="1" s="1"/>
  <c r="G24" i="1"/>
  <c r="R6" i="1"/>
  <c r="S6" i="1" s="1"/>
  <c r="I24" i="1"/>
  <c r="J5" i="1"/>
  <c r="J24" i="1" l="1"/>
  <c r="K5" i="1"/>
  <c r="F25" i="1"/>
  <c r="O4" i="1"/>
  <c r="P4" i="1" l="1"/>
  <c r="K24" i="1"/>
  <c r="I25" i="1" s="1"/>
  <c r="L5" i="1"/>
  <c r="M5" i="1" l="1"/>
  <c r="L24" i="1"/>
  <c r="Q4" i="1"/>
  <c r="R4" i="1" l="1"/>
  <c r="S4" i="1" s="1"/>
  <c r="N5" i="1"/>
  <c r="M24" i="1"/>
  <c r="O5" i="1" l="1"/>
  <c r="N24" i="1"/>
  <c r="L25" i="1" s="1"/>
  <c r="P5" i="1" l="1"/>
  <c r="O24" i="1"/>
  <c r="Q5" i="1" l="1"/>
  <c r="P24" i="1"/>
  <c r="Q24" i="1" l="1"/>
  <c r="R24" i="1" s="1"/>
  <c r="R5" i="1"/>
  <c r="S5" i="1" s="1"/>
  <c r="O25" i="1" l="1"/>
</calcChain>
</file>

<file path=xl/sharedStrings.xml><?xml version="1.0" encoding="utf-8"?>
<sst xmlns="http://schemas.openxmlformats.org/spreadsheetml/2006/main" count="66" uniqueCount="41">
  <si>
    <t>SNIP</t>
  </si>
  <si>
    <t>Proyecto</t>
  </si>
  <si>
    <t>Fuente Financiamiento</t>
  </si>
  <si>
    <t>Monto RD$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</si>
  <si>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</si>
  <si>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</si>
  <si>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</si>
  <si>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</si>
  <si>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</si>
  <si>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</si>
  <si>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</si>
  <si>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</si>
  <si>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</si>
  <si>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</si>
  <si>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</si>
  <si>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</si>
  <si>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</si>
  <si>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</si>
  <si>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*</t>
  </si>
  <si>
    <t>DONACIONES</t>
  </si>
  <si>
    <t>FONDO GENERAL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</si>
  <si>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</si>
  <si>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</si>
  <si>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SISTEMA HAINA MANOGUAYABO, MUNICIPIO SANTO DOMINGO OESTE,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</si>
  <si>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</si>
  <si>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</si>
  <si>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</si>
  <si>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DE NUEVOS POZOS SECTORIALES EN EL GSD</t>
  </si>
  <si>
    <t>REHABILITACION 17 CAÑADAS DISTRITO NACIONAL Y PROVINCIA SANTO DOMINGO, REGION OZAMA</t>
  </si>
  <si>
    <t>EQUIPAMIENTO DE LAS AREAS SUSTANTIVAS DE LA CAASD, D. N. Y PROVINCIA STO. DGO.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</si>
  <si>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</si>
  <si>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</si>
  <si>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</si>
  <si>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REHABILITACIÓN DE SISTEMA DE PRODUCCIÓN DE AGUA POTABLE Y ESTACIONES DE BOMBEO DE AGUA RESIDUALES EN LA PROVINCIA SANTO DOMINGO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</si>
  <si>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</si>
  <si>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</si>
  <si>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</si>
  <si>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FORTALECIMIENTO SERVICIO ABASTECIMIENTO DGO. OESTE</t>
  </si>
  <si>
    <t>TOTALES MENSUALES</t>
  </si>
  <si>
    <t>TOTAL TRIMESTRE</t>
  </si>
  <si>
    <r>
      <t xml:space="preserve">Corporacion del Acueducto y Alcantarillado de Santo Domingo
Direccion de </t>
    </r>
    <r>
      <rPr>
        <sz val="16"/>
        <color indexed="8"/>
        <rFont val="Century Schoolbook"/>
        <family val="1"/>
      </rPr>
      <t>Planificación y Desarrollo
Depto. Formulacion, Monitoreo y Evaluacion de PPP</t>
    </r>
    <r>
      <rPr>
        <sz val="16"/>
        <color indexed="8"/>
        <rFont val="Arial"/>
        <family val="2"/>
      </rPr>
      <t xml:space="preserve">
</t>
    </r>
    <r>
      <rPr>
        <b/>
        <sz val="16"/>
        <color indexed="8"/>
        <rFont val="Times New Roman"/>
        <family val="1"/>
      </rPr>
      <t>CRONOGRAMA DE INVERSION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</si>
</sst>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indexed="8"/>
      <name val="Arial"/>
      <family val="2"/>
    </font>
    <font>
      <sz val="16"/>
      <color indexed="8"/>
      <name val="Century Schoolbook"/>
      <family val="1"/>
    </font>
    <font>
      <b/>
      <sz val="16"/>
      <color indexed="8"/>
      <name val="Times New Roman"/>
      <family val="1"/>
    </font>
    <font>
      <sz val="28"/>
      <color rgb="FFFF0000"/>
      <name val="Calibri"/>
      <family val="2"/>
      <scheme val="minor"/>
    </font>
    <font>
      <sz val="20"/>
      <color indexed="8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43" fontId="12" fillId="2" borderId="4" xfId="1" applyFont="1" applyFill="1" applyBorder="1" applyAlignment="1">
      <alignment horizontal="center" vertical="center" wrapText="1" readingOrder="1"/>
    </xf>
    <xf numFmtId="43" fontId="12" fillId="2" borderId="3" xfId="1" applyFont="1" applyFill="1" applyBorder="1" applyAlignment="1">
      <alignment horizontal="center" vertical="center" wrapText="1"/>
    </xf>
    <xf numFmtId="43" fontId="12" fillId="3" borderId="3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 wrapText="1"/>
    </xf>
    <xf numFmtId="43" fontId="0" fillId="4" borderId="8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0" fillId="0" borderId="0" xfId="0" applyNumberForma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4" borderId="12" xfId="1" applyFont="1" applyFill="1" applyBorder="1" applyAlignment="1">
      <alignment horizontal="center" vertical="center" wrapText="1"/>
    </xf>
    <xf numFmtId="43" fontId="0" fillId="0" borderId="8" xfId="1" applyFont="1" applyFill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center" vertical="center" wrapText="1"/>
    </xf>
    <xf numFmtId="43" fontId="0" fillId="0" borderId="6" xfId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2" fillId="5" borderId="14" xfId="1" applyFont="1" applyFill="1" applyBorder="1" applyAlignment="1">
      <alignment horizontal="center" vertical="center"/>
    </xf>
    <xf numFmtId="43" fontId="4" fillId="6" borderId="14" xfId="1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4" fontId="13" fillId="3" borderId="17" xfId="0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center" vertical="center"/>
    </xf>
    <xf numFmtId="4" fontId="13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359834</xdr:colOff>
      <xdr:row>0</xdr:row>
      <xdr:rowOff>0</xdr:rowOff>
    </xdr:from>
    <xdr:to>
      <xdr:col>2</xdr:col>
      <xdr:colOff>907522</xdr:colOff>
      <xdr:row>1</xdr:row>
      <xdr:rowOff>134938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26AC6-8C0F-4CAC-8397-D9AB636646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508" t="17276" r="27049" b="21794"/>
        <a:stretch/>
      </xdr:blipFill>
      <xdr:spPr>
        <a:xfrm>
          <a:off x="359834" y="0"/>
          <a:ext cx="1214438" cy="1211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61B4-6F66-44E2-9500-BDAD30B4BB64}">
  <sheetPr>
    <pageSetUpPr fitToPage="1"/>
  </sheetPr>
  <dimension ref="A1:T29"/>
  <sheetViews>
    <sheetView tabSelected="1" view="pageBreakPreview" topLeftCell="B1" zoomScale="90" zoomScaleNormal="80" zoomScaleSheetLayoutView="90" workbookViewId="0">
      <pane xSplit="2" ySplit="3" topLeftCell="D4" activePane="bottomRight" state="frozen"/>
      <selection activeCell="B1" sqref="B1"/>
      <selection pane="topRight" activeCell="E1" sqref="E1"/>
      <selection pane="bottomLeft" activeCell="B3" sqref="B3"/>
      <selection pane="bottomRight" activeCell="E3" sqref="E3"/>
    </sheetView>
  </sheetViews>
  <sheetFormatPr baseColWidth="10" defaultRowHeight="36" x14ac:dyDescent="0.55000000000000004"/>
  <cols>
    <col min="1" max="1" width="5.85546875" hidden="1" customWidth="1"/>
    <col min="2" max="2" width="10" style="39" customWidth="1"/>
    <col min="3" max="3" width="54" style="40" customWidth="1"/>
    <col min="4" max="4" width="18.140625" style="39" customWidth="1"/>
    <col min="5" max="5" width="25.85546875" style="41" bestFit="1" customWidth="1"/>
    <col min="6" max="8" width="16" style="2" bestFit="1" customWidth="1"/>
    <col min="9" max="11" width="16" style="2" customWidth="1"/>
    <col min="12" max="12" width="17.42578125" style="2" customWidth="1"/>
    <col min="13" max="13" width="16" style="2" customWidth="1"/>
    <col min="14" max="14" width="20.42578125" style="2" customWidth="1"/>
    <col min="15" max="15" width="17.5703125" style="2" bestFit="1" customWidth="1"/>
    <col min="16" max="16" width="19.5703125" style="2" customWidth="1"/>
    <col min="17" max="17" width="18.140625" style="2" customWidth="1"/>
    <col min="18" max="18" width="17.85546875" style="2" customWidth="1"/>
    <col min="19" max="19" width="18.5703125" customWidth="1"/>
    <col min="20" max="20" width="11.42578125" style="3" customWidth="1"/>
  </cols>
  <sheetData>
    <row r="1" spans="2:20" ht="84.75" customHeight="1" x14ac:dyDescent="0.55000000000000004">
      <c r="B1" s="1" t="s">
        <v>40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20" ht="22.5" customHeight="1" thickBot="1" x14ac:dyDescent="0.6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</row>
    <row r="3" spans="2:20" x14ac:dyDescent="0.55000000000000004">
      <c r="B3" s="7" t="s">
        <v>0</v>
      </c>
      <c r="C3" s="8" t="s">
        <v>1</v>
      </c>
      <c r="D3" s="9" t="s">
        <v>2</v>
      </c>
      <c r="E3" s="10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</row>
    <row r="4" spans="2:20" ht="24" customHeight="1" x14ac:dyDescent="0.55000000000000004">
      <c r="B4" s="12">
        <v>6810</v>
      </c>
      <c r="C4" s="13" t="s">
        <v>16</v>
      </c>
      <c r="D4" s="14" t="s">
        <v>17</v>
      </c>
      <c r="E4" s="15">
        <v>1121400000</v>
      </c>
      <c r="F4" s="16"/>
      <c r="G4" s="16"/>
      <c r="H4" s="16"/>
      <c r="I4" s="16"/>
      <c r="J4" s="16"/>
      <c r="K4" s="16"/>
      <c r="L4" s="16">
        <f>+E4/6</f>
        <v>186900000</v>
      </c>
      <c r="M4" s="16">
        <f>+L4</f>
        <v>186900000</v>
      </c>
      <c r="N4" s="16">
        <f t="shared" ref="N4:Q5" si="0">+M4</f>
        <v>186900000</v>
      </c>
      <c r="O4" s="16">
        <f t="shared" si="0"/>
        <v>186900000</v>
      </c>
      <c r="P4" s="16">
        <f t="shared" si="0"/>
        <v>186900000</v>
      </c>
      <c r="Q4" s="16">
        <f t="shared" si="0"/>
        <v>186900000</v>
      </c>
      <c r="R4" s="17">
        <f t="shared" ref="R4:R24" si="1">SUM(F4:Q4)</f>
        <v>1121400000</v>
      </c>
      <c r="S4" s="18">
        <f t="shared" ref="S4:S23" si="2">+R4-E4</f>
        <v>0</v>
      </c>
      <c r="T4" s="3" t="s">
        <v>18</v>
      </c>
    </row>
    <row r="5" spans="2:20" ht="23.25" customHeight="1" x14ac:dyDescent="0.55000000000000004">
      <c r="B5" s="19"/>
      <c r="C5" s="20"/>
      <c r="D5" s="14" t="s">
        <v>19</v>
      </c>
      <c r="E5" s="15">
        <v>31150000</v>
      </c>
      <c r="F5" s="16"/>
      <c r="G5" s="16"/>
      <c r="H5" s="16"/>
      <c r="I5" s="16">
        <f>+E5/9</f>
        <v>3461111.111111111</v>
      </c>
      <c r="J5" s="16">
        <f>+I5</f>
        <v>3461111.111111111</v>
      </c>
      <c r="K5" s="16">
        <f t="shared" ref="K5:M5" si="3">+J5</f>
        <v>3461111.111111111</v>
      </c>
      <c r="L5" s="16">
        <f t="shared" si="3"/>
        <v>3461111.111111111</v>
      </c>
      <c r="M5" s="16">
        <f t="shared" si="3"/>
        <v>3461111.111111111</v>
      </c>
      <c r="N5" s="16">
        <f t="shared" si="0"/>
        <v>3461111.111111111</v>
      </c>
      <c r="O5" s="16">
        <f t="shared" si="0"/>
        <v>3461111.111111111</v>
      </c>
      <c r="P5" s="16">
        <f t="shared" si="0"/>
        <v>3461111.111111111</v>
      </c>
      <c r="Q5" s="16">
        <f t="shared" si="0"/>
        <v>3461111.111111111</v>
      </c>
      <c r="R5" s="17">
        <f t="shared" ref="R5" si="4">SUM(F5:Q5)</f>
        <v>31150000.000000004</v>
      </c>
      <c r="S5" s="18">
        <f t="shared" si="2"/>
        <v>0</v>
      </c>
    </row>
    <row r="6" spans="2:20" ht="22.5" customHeight="1" x14ac:dyDescent="0.55000000000000004">
      <c r="B6" s="19"/>
      <c r="C6" s="20"/>
      <c r="D6" s="14" t="s">
        <v>20</v>
      </c>
      <c r="E6" s="15">
        <v>591508044.61000001</v>
      </c>
      <c r="F6" s="16">
        <f>+E6*0.1</f>
        <v>59150804.461000003</v>
      </c>
      <c r="G6" s="16"/>
      <c r="H6" s="16">
        <f>+E6*0.15</f>
        <v>88726206.691499993</v>
      </c>
      <c r="I6" s="16">
        <f>+E6*0.12</f>
        <v>70980965.353200004</v>
      </c>
      <c r="J6" s="16"/>
      <c r="K6" s="16">
        <f>+E6*0.2</f>
        <v>118301608.92200001</v>
      </c>
      <c r="L6" s="16"/>
      <c r="M6" s="16">
        <f>+E6*0.05</f>
        <v>29575402.230500001</v>
      </c>
      <c r="N6" s="16">
        <f>+E6*0.15</f>
        <v>88726206.691499993</v>
      </c>
      <c r="O6" s="16"/>
      <c r="P6" s="16">
        <f>+E6*0.13</f>
        <v>76896045.7993</v>
      </c>
      <c r="Q6" s="16">
        <f>+E6*0.1</f>
        <v>59150804.461000003</v>
      </c>
      <c r="R6" s="17">
        <f t="shared" si="1"/>
        <v>591508044.61000001</v>
      </c>
      <c r="S6" s="18">
        <f t="shared" si="2"/>
        <v>0</v>
      </c>
      <c r="T6" s="3" t="s">
        <v>18</v>
      </c>
    </row>
    <row r="7" spans="2:20" ht="60" x14ac:dyDescent="0.55000000000000004">
      <c r="B7" s="21">
        <v>14078</v>
      </c>
      <c r="C7" s="22" t="s">
        <v>21</v>
      </c>
      <c r="D7" s="23" t="s">
        <v>20</v>
      </c>
      <c r="E7" s="24">
        <v>90708104.392499983</v>
      </c>
      <c r="F7" s="25"/>
      <c r="G7" s="16"/>
      <c r="H7" s="16"/>
      <c r="I7" s="16">
        <f>+E7*0.25</f>
        <v>22677026.098124996</v>
      </c>
      <c r="J7" s="16"/>
      <c r="K7" s="16"/>
      <c r="L7" s="16">
        <f>+E7*0.3</f>
        <v>27212431.317749996</v>
      </c>
      <c r="M7" s="16"/>
      <c r="N7" s="16"/>
      <c r="O7" s="16">
        <f>+E7*0.45</f>
        <v>40818646.976624995</v>
      </c>
      <c r="P7" s="16"/>
      <c r="Q7" s="16"/>
      <c r="R7" s="17">
        <f t="shared" si="1"/>
        <v>90708104.392499983</v>
      </c>
      <c r="S7" s="18">
        <f t="shared" si="2"/>
        <v>0</v>
      </c>
      <c r="T7" s="3" t="s">
        <v>18</v>
      </c>
    </row>
    <row r="8" spans="2:20" x14ac:dyDescent="0.55000000000000004">
      <c r="B8" s="21">
        <v>14082</v>
      </c>
      <c r="C8" s="22" t="s">
        <v>22</v>
      </c>
      <c r="D8" s="23" t="s">
        <v>20</v>
      </c>
      <c r="E8" s="24">
        <v>194775082.76999998</v>
      </c>
      <c r="F8" s="25"/>
      <c r="G8" s="16">
        <f>+E8*0.05</f>
        <v>9738754.1384999994</v>
      </c>
      <c r="H8" s="16">
        <f>+E8*0.1</f>
        <v>19477508.276999999</v>
      </c>
      <c r="I8" s="16"/>
      <c r="J8" s="16">
        <f>+E8*0.1</f>
        <v>19477508.276999999</v>
      </c>
      <c r="K8" s="26">
        <f>+E8*0.15</f>
        <v>29216262.415499996</v>
      </c>
      <c r="L8" s="26"/>
      <c r="M8" s="26"/>
      <c r="N8" s="16">
        <f>+E8*0.15</f>
        <v>29216262.415499996</v>
      </c>
      <c r="O8" s="16">
        <f>+E8*0.2</f>
        <v>38955016.553999998</v>
      </c>
      <c r="P8" s="16"/>
      <c r="Q8" s="16">
        <f>+E8*0.25</f>
        <v>48693770.692499995</v>
      </c>
      <c r="R8" s="17">
        <f t="shared" si="1"/>
        <v>194775082.76999998</v>
      </c>
      <c r="S8" s="18">
        <f t="shared" si="2"/>
        <v>0</v>
      </c>
      <c r="T8" s="3" t="s">
        <v>18</v>
      </c>
    </row>
    <row r="9" spans="2:20" ht="45" x14ac:dyDescent="0.55000000000000004">
      <c r="B9" s="21">
        <v>14074</v>
      </c>
      <c r="C9" s="22" t="s">
        <v>23</v>
      </c>
      <c r="D9" s="23" t="s">
        <v>20</v>
      </c>
      <c r="E9" s="24">
        <v>275439851.82000005</v>
      </c>
      <c r="F9" s="27"/>
      <c r="G9" s="26"/>
      <c r="H9" s="26"/>
      <c r="I9" s="26">
        <f>+E9*0.25</f>
        <v>68859962.955000013</v>
      </c>
      <c r="J9" s="26"/>
      <c r="K9" s="26"/>
      <c r="L9" s="26">
        <f>+E9*0.35</f>
        <v>96403948.137000009</v>
      </c>
      <c r="M9" s="26"/>
      <c r="N9" s="26">
        <f>+E9*0.1</f>
        <v>27543985.182000007</v>
      </c>
      <c r="O9" s="26"/>
      <c r="P9" s="26">
        <f>+E9*0.3</f>
        <v>82631955.546000019</v>
      </c>
      <c r="Q9" s="26"/>
      <c r="R9" s="17">
        <f t="shared" si="1"/>
        <v>275439851.82000005</v>
      </c>
      <c r="S9" s="18">
        <f t="shared" si="2"/>
        <v>0</v>
      </c>
      <c r="T9" s="3" t="s">
        <v>18</v>
      </c>
    </row>
    <row r="10" spans="2:20" ht="45" x14ac:dyDescent="0.55000000000000004">
      <c r="B10" s="21">
        <v>14079</v>
      </c>
      <c r="C10" s="22" t="s">
        <v>24</v>
      </c>
      <c r="D10" s="23" t="s">
        <v>20</v>
      </c>
      <c r="E10" s="24">
        <v>19883152.803999983</v>
      </c>
      <c r="F10" s="27"/>
      <c r="G10" s="26"/>
      <c r="H10" s="26"/>
      <c r="I10" s="26"/>
      <c r="J10" s="26">
        <f>+E10*0.4</f>
        <v>7953261.1215999937</v>
      </c>
      <c r="K10" s="26"/>
      <c r="L10" s="26"/>
      <c r="M10" s="26"/>
      <c r="N10" s="26">
        <f>+E10*0.5</f>
        <v>9941576.4019999914</v>
      </c>
      <c r="O10" s="26"/>
      <c r="P10" s="26"/>
      <c r="Q10" s="26">
        <f>+E10*0.1</f>
        <v>1988315.2803999984</v>
      </c>
      <c r="R10" s="17">
        <f t="shared" si="1"/>
        <v>19883152.803999983</v>
      </c>
      <c r="S10" s="18">
        <f t="shared" si="2"/>
        <v>0</v>
      </c>
      <c r="T10" s="3" t="s">
        <v>18</v>
      </c>
    </row>
    <row r="11" spans="2:20" ht="45" x14ac:dyDescent="0.55000000000000004">
      <c r="B11" s="21">
        <v>14080</v>
      </c>
      <c r="C11" s="22" t="s">
        <v>25</v>
      </c>
      <c r="D11" s="23" t="s">
        <v>20</v>
      </c>
      <c r="E11" s="24">
        <v>39501320.930000007</v>
      </c>
      <c r="F11" s="27"/>
      <c r="G11" s="26"/>
      <c r="H11" s="26"/>
      <c r="I11" s="26">
        <f>+E11*0.15</f>
        <v>5925198.1395000005</v>
      </c>
      <c r="J11" s="26"/>
      <c r="K11" s="26">
        <f>+E11*0.25</f>
        <v>9875330.2325000018</v>
      </c>
      <c r="L11" s="26"/>
      <c r="M11" s="26">
        <f>+E11*0.2</f>
        <v>7900264.1860000016</v>
      </c>
      <c r="N11" s="26"/>
      <c r="O11" s="26">
        <f>+E11*0.3</f>
        <v>11850396.279000001</v>
      </c>
      <c r="P11" s="26">
        <f>+E11*0.1</f>
        <v>3950132.0930000008</v>
      </c>
      <c r="Q11" s="26"/>
      <c r="R11" s="17">
        <f t="shared" si="1"/>
        <v>39501320.930000007</v>
      </c>
      <c r="S11" s="18">
        <f t="shared" si="2"/>
        <v>0</v>
      </c>
      <c r="T11" s="3" t="s">
        <v>18</v>
      </c>
    </row>
    <row r="12" spans="2:20" ht="45" x14ac:dyDescent="0.55000000000000004">
      <c r="B12" s="21">
        <v>12494</v>
      </c>
      <c r="C12" s="22" t="s">
        <v>26</v>
      </c>
      <c r="D12" s="23" t="s">
        <v>20</v>
      </c>
      <c r="E12" s="24">
        <v>57367864.671999998</v>
      </c>
      <c r="F12" s="27"/>
      <c r="G12" s="26">
        <f>+E12*0.15</f>
        <v>8605179.7007999998</v>
      </c>
      <c r="H12" s="26">
        <f>+E12*0.1</f>
        <v>5736786.4671999998</v>
      </c>
      <c r="I12" s="26"/>
      <c r="J12" s="26"/>
      <c r="K12" s="26">
        <f>+E12*0.2</f>
        <v>11473572.9344</v>
      </c>
      <c r="L12" s="26"/>
      <c r="M12" s="26"/>
      <c r="N12" s="26">
        <f>+E12*0.35</f>
        <v>20078752.635199998</v>
      </c>
      <c r="O12" s="26"/>
      <c r="P12" s="26">
        <f>+E12*0.2</f>
        <v>11473572.9344</v>
      </c>
      <c r="Q12" s="26"/>
      <c r="R12" s="17">
        <f t="shared" si="1"/>
        <v>57367864.671999998</v>
      </c>
      <c r="S12" s="18">
        <f t="shared" si="2"/>
        <v>0</v>
      </c>
      <c r="T12" s="3" t="s">
        <v>18</v>
      </c>
    </row>
    <row r="13" spans="2:20" x14ac:dyDescent="0.55000000000000004">
      <c r="B13" s="21">
        <v>14060</v>
      </c>
      <c r="C13" s="22" t="s">
        <v>27</v>
      </c>
      <c r="D13" s="23" t="s">
        <v>20</v>
      </c>
      <c r="E13" s="28">
        <v>2740000</v>
      </c>
      <c r="F13" s="27"/>
      <c r="G13" s="26">
        <f>+E13/2</f>
        <v>1370000</v>
      </c>
      <c r="H13" s="26"/>
      <c r="I13" s="26">
        <f>+G13</f>
        <v>1370000</v>
      </c>
      <c r="J13" s="26"/>
      <c r="K13" s="26"/>
      <c r="L13" s="26"/>
      <c r="M13" s="26"/>
      <c r="N13" s="26"/>
      <c r="O13" s="26"/>
      <c r="P13" s="26"/>
      <c r="Q13" s="26"/>
      <c r="R13" s="17">
        <f t="shared" si="1"/>
        <v>2740000</v>
      </c>
      <c r="S13" s="18">
        <f t="shared" si="2"/>
        <v>0</v>
      </c>
      <c r="T13" s="3" t="s">
        <v>18</v>
      </c>
    </row>
    <row r="14" spans="2:20" x14ac:dyDescent="0.55000000000000004">
      <c r="B14" s="21">
        <v>14183</v>
      </c>
      <c r="C14" s="22" t="s">
        <v>28</v>
      </c>
      <c r="D14" s="23" t="s">
        <v>20</v>
      </c>
      <c r="E14" s="28">
        <v>496982143.71387815</v>
      </c>
      <c r="F14" s="27"/>
      <c r="G14" s="26">
        <f>+E14*0.1</f>
        <v>49698214.371387817</v>
      </c>
      <c r="H14" s="26">
        <f>+E14*0.05</f>
        <v>24849107.185693908</v>
      </c>
      <c r="I14" s="26">
        <f>+E14*0.08</f>
        <v>39758571.497110255</v>
      </c>
      <c r="J14" s="26">
        <f>+E14*0.12</f>
        <v>59637857.245665379</v>
      </c>
      <c r="K14" s="26">
        <f>+E14*0.18</f>
        <v>89456785.868498057</v>
      </c>
      <c r="L14" s="26">
        <f>+E14*0.15</f>
        <v>74547321.557081714</v>
      </c>
      <c r="M14" s="26">
        <f>+E14*0.08</f>
        <v>39758571.497110255</v>
      </c>
      <c r="N14" s="26">
        <f>+E14*0.13</f>
        <v>64607678.68280416</v>
      </c>
      <c r="O14" s="26">
        <f>+E14*0.05</f>
        <v>24849107.185693908</v>
      </c>
      <c r="P14" s="26">
        <v>29818928.622200001</v>
      </c>
      <c r="Q14" s="26"/>
      <c r="R14" s="17">
        <f t="shared" si="1"/>
        <v>496982143.71324545</v>
      </c>
      <c r="S14" s="18">
        <f t="shared" si="2"/>
        <v>-6.3270330429077148E-4</v>
      </c>
    </row>
    <row r="15" spans="2:20" x14ac:dyDescent="0.55000000000000004">
      <c r="B15" s="21">
        <v>14177</v>
      </c>
      <c r="C15" s="22" t="s">
        <v>29</v>
      </c>
      <c r="D15" s="23" t="s">
        <v>20</v>
      </c>
      <c r="E15" s="28">
        <v>290000000</v>
      </c>
      <c r="F15" s="27">
        <f>+E15*0.15</f>
        <v>43500000</v>
      </c>
      <c r="G15" s="26">
        <f>+E15*0.25</f>
        <v>72500000</v>
      </c>
      <c r="H15" s="26"/>
      <c r="I15" s="26"/>
      <c r="J15" s="26">
        <f>+E15*0.3</f>
        <v>87000000</v>
      </c>
      <c r="K15" s="26"/>
      <c r="L15" s="26"/>
      <c r="M15" s="26"/>
      <c r="N15" s="26"/>
      <c r="O15" s="26"/>
      <c r="P15" s="26">
        <f>+E15*0.3</f>
        <v>87000000</v>
      </c>
      <c r="Q15" s="26"/>
      <c r="R15" s="17">
        <f t="shared" si="1"/>
        <v>290000000</v>
      </c>
      <c r="S15" s="18">
        <f t="shared" si="2"/>
        <v>0</v>
      </c>
    </row>
    <row r="16" spans="2:20" ht="33" customHeight="1" x14ac:dyDescent="0.55000000000000004">
      <c r="B16" s="21">
        <v>14151</v>
      </c>
      <c r="C16" s="22" t="s">
        <v>30</v>
      </c>
      <c r="D16" s="23" t="s">
        <v>17</v>
      </c>
      <c r="E16" s="28">
        <v>996800000</v>
      </c>
      <c r="F16" s="27"/>
      <c r="G16" s="26"/>
      <c r="H16" s="26"/>
      <c r="I16" s="26"/>
      <c r="J16" s="26"/>
      <c r="K16" s="26"/>
      <c r="L16" s="26">
        <f>+E16/6</f>
        <v>166133333.33333334</v>
      </c>
      <c r="M16" s="26">
        <f>+L16</f>
        <v>166133333.33333334</v>
      </c>
      <c r="N16" s="26">
        <f t="shared" ref="N16:Q16" si="5">+M16</f>
        <v>166133333.33333334</v>
      </c>
      <c r="O16" s="26">
        <f t="shared" si="5"/>
        <v>166133333.33333334</v>
      </c>
      <c r="P16" s="26">
        <f t="shared" si="5"/>
        <v>166133333.33333334</v>
      </c>
      <c r="Q16" s="26">
        <f t="shared" si="5"/>
        <v>166133333.33333334</v>
      </c>
      <c r="R16" s="17">
        <f t="shared" si="1"/>
        <v>996800000.00000012</v>
      </c>
      <c r="S16" s="18">
        <f t="shared" si="2"/>
        <v>0</v>
      </c>
    </row>
    <row r="17" spans="2:20" ht="45" x14ac:dyDescent="0.55000000000000004">
      <c r="B17" s="21">
        <v>14412</v>
      </c>
      <c r="C17" s="22" t="s">
        <v>31</v>
      </c>
      <c r="D17" s="23" t="s">
        <v>20</v>
      </c>
      <c r="E17" s="28">
        <v>154734728.42600006</v>
      </c>
      <c r="F17" s="27"/>
      <c r="G17" s="26">
        <f>+E17*0.3</f>
        <v>46420418.527800016</v>
      </c>
      <c r="H17" s="26"/>
      <c r="I17" s="26">
        <f>+E17*0.25</f>
        <v>38683682.106500015</v>
      </c>
      <c r="J17" s="26"/>
      <c r="K17" s="26"/>
      <c r="L17" s="26">
        <f>+E17*0.2</f>
        <v>30946945.685200013</v>
      </c>
      <c r="M17" s="26"/>
      <c r="N17" s="26">
        <f>+E17*0.15</f>
        <v>23210209.263900008</v>
      </c>
      <c r="O17" s="26"/>
      <c r="P17" s="26">
        <f>+E17*0.1</f>
        <v>15473472.842600007</v>
      </c>
      <c r="Q17" s="26"/>
      <c r="R17" s="17">
        <f t="shared" si="1"/>
        <v>154734728.42600006</v>
      </c>
      <c r="S17" s="18">
        <f t="shared" si="2"/>
        <v>0</v>
      </c>
    </row>
    <row r="18" spans="2:20" x14ac:dyDescent="0.55000000000000004">
      <c r="B18" s="21">
        <v>14409</v>
      </c>
      <c r="C18" s="22" t="s">
        <v>32</v>
      </c>
      <c r="D18" s="23" t="s">
        <v>20</v>
      </c>
      <c r="E18" s="28">
        <v>223032776.40000001</v>
      </c>
      <c r="F18" s="27"/>
      <c r="G18" s="26">
        <f>+E18*0.2</f>
        <v>44606555.280000001</v>
      </c>
      <c r="H18" s="26"/>
      <c r="I18" s="26">
        <f>+E18*0.25</f>
        <v>55758194.100000001</v>
      </c>
      <c r="J18" s="26"/>
      <c r="K18" s="26">
        <f>+E18*0.15</f>
        <v>33454916.460000001</v>
      </c>
      <c r="L18" s="26"/>
      <c r="M18" s="26">
        <f>+E18*0.1</f>
        <v>22303277.640000001</v>
      </c>
      <c r="N18" s="26"/>
      <c r="O18" s="26">
        <f>+E18*0.2</f>
        <v>44606555.280000001</v>
      </c>
      <c r="P18" s="26"/>
      <c r="Q18" s="26">
        <f>+E18*0.1</f>
        <v>22303277.640000001</v>
      </c>
      <c r="R18" s="17">
        <f t="shared" si="1"/>
        <v>223032776.40000004</v>
      </c>
      <c r="S18" s="18">
        <f t="shared" si="2"/>
        <v>0</v>
      </c>
    </row>
    <row r="19" spans="2:20" ht="45" x14ac:dyDescent="0.55000000000000004">
      <c r="B19" s="21">
        <v>14410</v>
      </c>
      <c r="C19" s="22" t="s">
        <v>33</v>
      </c>
      <c r="D19" s="23" t="s">
        <v>20</v>
      </c>
      <c r="E19" s="28">
        <v>229857420.75999999</v>
      </c>
      <c r="F19" s="27"/>
      <c r="G19" s="26">
        <f>+E19*0.25</f>
        <v>57464355.189999998</v>
      </c>
      <c r="H19" s="26"/>
      <c r="I19" s="26">
        <f>+E19*0.15</f>
        <v>34478613.114</v>
      </c>
      <c r="J19" s="26"/>
      <c r="K19" s="26">
        <f>+E19*0.12</f>
        <v>27582890.491199996</v>
      </c>
      <c r="L19" s="26"/>
      <c r="M19" s="26">
        <f>+E19*0.2</f>
        <v>45971484.152000003</v>
      </c>
      <c r="N19" s="26"/>
      <c r="O19" s="26">
        <f>+E19*0.18</f>
        <v>41374335.7368</v>
      </c>
      <c r="P19" s="26"/>
      <c r="Q19" s="26">
        <v>22985742.079999998</v>
      </c>
      <c r="R19" s="17">
        <f t="shared" si="1"/>
        <v>229857420.764</v>
      </c>
      <c r="S19" s="18">
        <f t="shared" si="2"/>
        <v>4.0000081062316895E-3</v>
      </c>
    </row>
    <row r="20" spans="2:20" ht="33" customHeight="1" x14ac:dyDescent="0.55000000000000004">
      <c r="B20" s="21">
        <v>14414</v>
      </c>
      <c r="C20" s="22" t="s">
        <v>34</v>
      </c>
      <c r="D20" s="23" t="s">
        <v>20</v>
      </c>
      <c r="E20" s="28">
        <v>142108633.16962156</v>
      </c>
      <c r="F20" s="26">
        <f>+E20*0.1</f>
        <v>14210863.316962156</v>
      </c>
      <c r="G20" s="26"/>
      <c r="H20" s="26">
        <f>+E20*0.25</f>
        <v>35527158.292405389</v>
      </c>
      <c r="I20" s="26"/>
      <c r="J20" s="26"/>
      <c r="K20" s="26">
        <f>+E20*0.2</f>
        <v>28421726.633924313</v>
      </c>
      <c r="L20" s="26"/>
      <c r="M20" s="26">
        <f>+E20*0.3</f>
        <v>42632589.950886466</v>
      </c>
      <c r="N20" s="26"/>
      <c r="O20" s="26">
        <f>+E20*0.15</f>
        <v>21316294.975443233</v>
      </c>
      <c r="P20" s="26"/>
      <c r="Q20" s="26"/>
      <c r="R20" s="17">
        <f t="shared" si="1"/>
        <v>142108633.16962156</v>
      </c>
      <c r="S20" s="18">
        <f t="shared" si="2"/>
        <v>0</v>
      </c>
    </row>
    <row r="21" spans="2:20" ht="45" x14ac:dyDescent="0.55000000000000004">
      <c r="B21" s="21">
        <v>14413</v>
      </c>
      <c r="C21" s="22" t="s">
        <v>35</v>
      </c>
      <c r="D21" s="23" t="s">
        <v>20</v>
      </c>
      <c r="E21" s="28">
        <v>109565631.01000001</v>
      </c>
      <c r="F21" s="27"/>
      <c r="G21" s="26">
        <f>+E21*0.15</f>
        <v>16434844.6515</v>
      </c>
      <c r="H21" s="26"/>
      <c r="I21" s="26"/>
      <c r="J21" s="26">
        <f>+E21*0.4</f>
        <v>43826252.404000007</v>
      </c>
      <c r="K21" s="26"/>
      <c r="L21" s="26"/>
      <c r="M21" s="26">
        <f>+E21*0.1</f>
        <v>10956563.101000002</v>
      </c>
      <c r="N21" s="26"/>
      <c r="O21" s="26">
        <f>+E21*0.2</f>
        <v>21913126.202000003</v>
      </c>
      <c r="P21" s="26"/>
      <c r="Q21" s="26">
        <f>+E21*0.15</f>
        <v>16434844.6515</v>
      </c>
      <c r="R21" s="17">
        <f t="shared" si="1"/>
        <v>109565631.01000002</v>
      </c>
      <c r="S21" s="18">
        <f t="shared" si="2"/>
        <v>0</v>
      </c>
    </row>
    <row r="22" spans="2:20" ht="33" customHeight="1" x14ac:dyDescent="0.55000000000000004">
      <c r="B22" s="21">
        <v>14408</v>
      </c>
      <c r="C22" s="22" t="s">
        <v>36</v>
      </c>
      <c r="D22" s="23" t="s">
        <v>20</v>
      </c>
      <c r="E22" s="28">
        <v>98360772.519999996</v>
      </c>
      <c r="F22" s="27"/>
      <c r="G22" s="26">
        <f>+E22*0.3</f>
        <v>29508231.755999997</v>
      </c>
      <c r="H22" s="26">
        <f>+E22*0.15</f>
        <v>14754115.877999999</v>
      </c>
      <c r="I22" s="26"/>
      <c r="J22" s="26">
        <f>+E22*0.4</f>
        <v>39344309.008000001</v>
      </c>
      <c r="K22" s="26"/>
      <c r="L22" s="26"/>
      <c r="M22" s="26">
        <f>+E22*0.15</f>
        <v>14754115.877999999</v>
      </c>
      <c r="N22" s="26"/>
      <c r="O22" s="26"/>
      <c r="P22" s="26"/>
      <c r="Q22" s="26"/>
      <c r="R22" s="17">
        <f t="shared" si="1"/>
        <v>98360772.519999981</v>
      </c>
      <c r="S22" s="18">
        <f t="shared" si="2"/>
        <v>0</v>
      </c>
    </row>
    <row r="23" spans="2:20" ht="33" customHeight="1" x14ac:dyDescent="0.55000000000000004">
      <c r="B23" s="21">
        <v>14411</v>
      </c>
      <c r="C23" s="22" t="s">
        <v>37</v>
      </c>
      <c r="D23" s="23" t="s">
        <v>20</v>
      </c>
      <c r="E23" s="28">
        <v>26137413.000000007</v>
      </c>
      <c r="F23" s="27">
        <f>+E23*0.2</f>
        <v>5227482.6000000015</v>
      </c>
      <c r="G23" s="26"/>
      <c r="H23" s="26">
        <f>+E23*0.3</f>
        <v>7841223.9000000022</v>
      </c>
      <c r="I23" s="26"/>
      <c r="J23" s="26">
        <f>+E23*0.5</f>
        <v>13068706.500000004</v>
      </c>
      <c r="L23" s="26"/>
      <c r="M23" s="26"/>
      <c r="N23" s="26"/>
      <c r="O23" s="26"/>
      <c r="P23" s="26"/>
      <c r="Q23" s="26"/>
      <c r="R23" s="17">
        <f t="shared" si="1"/>
        <v>26137413.000000007</v>
      </c>
      <c r="S23" s="18">
        <f t="shared" si="2"/>
        <v>0</v>
      </c>
    </row>
    <row r="24" spans="2:20" ht="30" customHeight="1" thickBot="1" x14ac:dyDescent="0.6">
      <c r="B24" s="29" t="s">
        <v>38</v>
      </c>
      <c r="C24" s="30"/>
      <c r="D24" s="30"/>
      <c r="E24" s="31">
        <f t="shared" ref="E24:Q24" si="6">SUM(E4:E23)</f>
        <v>5192052940.9980001</v>
      </c>
      <c r="F24" s="32">
        <f t="shared" si="6"/>
        <v>122089150.37796214</v>
      </c>
      <c r="G24" s="32">
        <f t="shared" si="6"/>
        <v>336346553.61598784</v>
      </c>
      <c r="H24" s="32">
        <f t="shared" si="6"/>
        <v>196912106.69179928</v>
      </c>
      <c r="I24" s="32">
        <f t="shared" si="6"/>
        <v>341953324.47454643</v>
      </c>
      <c r="J24" s="32">
        <f>SUM(J4:J23)</f>
        <v>273769005.66737652</v>
      </c>
      <c r="K24" s="32">
        <f>SUM(K4:K23)</f>
        <v>351244205.0691334</v>
      </c>
      <c r="L24" s="32">
        <f t="shared" si="6"/>
        <v>585605091.14147615</v>
      </c>
      <c r="M24" s="32">
        <f t="shared" si="6"/>
        <v>570346713.07994115</v>
      </c>
      <c r="N24" s="32">
        <f t="shared" si="6"/>
        <v>619819115.71734869</v>
      </c>
      <c r="O24" s="32">
        <f t="shared" si="6"/>
        <v>602177923.6340065</v>
      </c>
      <c r="P24" s="32">
        <f t="shared" si="6"/>
        <v>663738552.28194451</v>
      </c>
      <c r="Q24" s="32">
        <f t="shared" si="6"/>
        <v>528051199.24984437</v>
      </c>
      <c r="R24" s="33">
        <f t="shared" si="1"/>
        <v>5192052941.0013676</v>
      </c>
    </row>
    <row r="25" spans="2:20" ht="19.5" customHeight="1" thickBot="1" x14ac:dyDescent="0.6">
      <c r="B25" s="34" t="s">
        <v>39</v>
      </c>
      <c r="C25" s="34"/>
      <c r="D25" s="34"/>
      <c r="E25" s="35"/>
      <c r="F25" s="36">
        <f>+F24+G24+H24</f>
        <v>655347810.68574929</v>
      </c>
      <c r="G25" s="37"/>
      <c r="H25" s="38"/>
      <c r="I25" s="36">
        <f>+I24+J24+K24</f>
        <v>966966535.21105635</v>
      </c>
      <c r="J25" s="37"/>
      <c r="K25" s="38"/>
      <c r="L25" s="36">
        <f>+L24+M24+N24</f>
        <v>1775770919.938766</v>
      </c>
      <c r="M25" s="37"/>
      <c r="N25" s="38"/>
      <c r="O25" s="36">
        <f>+O24+P24+Q24</f>
        <v>1793967675.1657953</v>
      </c>
      <c r="P25" s="37"/>
      <c r="Q25" s="38"/>
    </row>
    <row r="26" spans="2:20" ht="33.75" customHeight="1" x14ac:dyDescent="0.55000000000000004">
      <c r="F26" s="42"/>
      <c r="G26" s="42"/>
      <c r="H26" s="42"/>
      <c r="I26" s="42"/>
      <c r="J26" s="42"/>
      <c r="K26" s="42"/>
    </row>
    <row r="29" spans="2:20" ht="15" x14ac:dyDescent="0.25">
      <c r="B29"/>
      <c r="C29"/>
      <c r="D29"/>
      <c r="E29"/>
      <c r="F29" s="17"/>
      <c r="G29"/>
      <c r="H29"/>
      <c r="I29"/>
      <c r="J29"/>
      <c r="K29"/>
      <c r="L29"/>
      <c r="M29"/>
      <c r="N29"/>
      <c r="O29"/>
      <c r="P29"/>
      <c r="Q29"/>
      <c r="R29"/>
      <c r="T29"/>
    </row>
  </sheetData>
  <mergeCells count="11">
    <mergeCell ref="B25:E25"/>
    <mergeCell ref="F25:H25"/>
    <mergeCell ref="I25:K25"/>
    <mergeCell ref="L25:N25"/>
    <mergeCell ref="O25:Q25"/>
    <mergeCell ref="B1:Q1"/>
    <mergeCell ref="F2:N2"/>
    <mergeCell ref="O2:Q2"/>
    <mergeCell ref="B4:B6"/>
    <mergeCell ref="C4:C6"/>
    <mergeCell ref="B24:D24"/>
  </mergeCells>
  <pageMargins left="0.25" right="0.25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Ejec+Reprog SNIP</vt:lpstr>
      <vt:lpstr>'Ejec+Reprog SNIP'!Área_de_impresión</vt:lpstr>
      <vt:lpstr>'Ejec+Reprog SNIP'!Títulos_a_imprimir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Albuerme</cp:lastModifiedBy>
  <dcterms:created xsi:type="dcterms:W3CDTF">2021-01-11T19:34:38Z</dcterms:created>
  <dcterms:modified xsi:type="dcterms:W3CDTF">2021-01-11T19:35:21Z</dcterms:modified>
</cp:coreProperties>
</file>